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M:\Documents\HSCRC\PAU Reporting\Savings Scaling Workbooks\"/>
    </mc:Choice>
  </mc:AlternateContent>
  <xr:revisionPtr revIDLastSave="0" documentId="13_ncr:1_{940C55F9-3B6D-448E-B846-A9F335748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vings" sheetId="2" r:id="rId1"/>
    <sheet name="Hospital PAU Savings" sheetId="7" r:id="rId2"/>
    <sheet name="PAU Performance" sheetId="10" r:id="rId3"/>
    <sheet name="Statewide PAU Revenue" sheetId="8" r:id="rId4"/>
    <sheet name="Sheet1" sheetId="6" state="hidden" r:id="rId5"/>
    <sheet name="change log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'Hospital PAU Savings'!$A$3:$WUK$51</definedName>
    <definedName name="_xlnm._FilterDatabase" localSheetId="4" hidden="1">Sheet1!$A$1:$D$1</definedName>
    <definedName name="_xlnm._FilterDatabase" localSheetId="3" hidden="1">'Statewide PAU Revenue'!$A$2:$WE$2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Area" localSheetId="1">'Hospital PAU Savings'!$A$1:$K$58</definedName>
    <definedName name="_xlnm.Print_Titles" localSheetId="1">'Hospital PAU Savings'!$2:$3</definedName>
    <definedName name="QBR__Threshold">#REF!</definedName>
    <definedName name="QBR_Highest_Score">#REF!</definedName>
    <definedName name="QBR_Lowest_Score">#REF!</definedName>
    <definedName name="QBR_Max_Penalty">#REF!</definedName>
    <definedName name="QBR_Max_Reward">#REF!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K52" i="8"/>
  <c r="J52" i="8"/>
  <c r="I52" i="8"/>
  <c r="C6" i="2"/>
  <c r="B17" i="2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3" i="7"/>
  <c r="C44" i="7"/>
  <c r="C45" i="7"/>
  <c r="C46" i="7"/>
  <c r="C47" i="7"/>
  <c r="C48" i="7"/>
  <c r="C49" i="7"/>
  <c r="C50" i="7"/>
  <c r="C51" i="7"/>
  <c r="C5" i="7"/>
  <c r="C6" i="7"/>
  <c r="C7" i="7"/>
  <c r="C8" i="7"/>
  <c r="C9" i="7"/>
  <c r="C10" i="7"/>
  <c r="C11" i="7"/>
  <c r="C12" i="7"/>
  <c r="C13" i="7"/>
  <c r="C14" i="7"/>
  <c r="C16" i="7"/>
  <c r="C17" i="7"/>
  <c r="C18" i="7"/>
  <c r="C19" i="7"/>
  <c r="C20" i="7"/>
  <c r="C21" i="7"/>
  <c r="C4" i="7"/>
  <c r="C4" i="2" l="1"/>
  <c r="H3" i="8"/>
  <c r="E3" i="8"/>
  <c r="H15" i="7" l="1"/>
  <c r="C39" i="10"/>
  <c r="C3" i="8" l="1"/>
  <c r="C4" i="8"/>
  <c r="C5" i="8"/>
  <c r="C6" i="8"/>
  <c r="C7" i="8"/>
  <c r="C8" i="8"/>
  <c r="C9" i="8"/>
  <c r="C10" i="8"/>
  <c r="C11" i="8"/>
  <c r="C12" i="8"/>
  <c r="C13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2" i="8"/>
  <c r="C43" i="8"/>
  <c r="C44" i="8"/>
  <c r="C45" i="8"/>
  <c r="C46" i="8"/>
  <c r="C47" i="8"/>
  <c r="C48" i="8"/>
  <c r="C49" i="8"/>
  <c r="C50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D3" i="8"/>
  <c r="G3" i="8" s="1"/>
  <c r="E53" i="10"/>
  <c r="E52" i="10"/>
  <c r="E51" i="10"/>
  <c r="E50" i="10"/>
  <c r="E49" i="10"/>
  <c r="E48" i="10"/>
  <c r="E47" i="10"/>
  <c r="E45" i="10"/>
  <c r="E44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5" i="10"/>
  <c r="E14" i="10"/>
  <c r="E13" i="10"/>
  <c r="E12" i="10"/>
  <c r="E11" i="10"/>
  <c r="E10" i="10"/>
  <c r="E9" i="10"/>
  <c r="E8" i="10"/>
  <c r="E7" i="10"/>
  <c r="E6" i="10"/>
  <c r="E5" i="10"/>
  <c r="D6" i="10"/>
  <c r="D7" i="10"/>
  <c r="D8" i="10"/>
  <c r="D9" i="10"/>
  <c r="D10" i="10"/>
  <c r="D11" i="10"/>
  <c r="D12" i="10"/>
  <c r="D13" i="10"/>
  <c r="D14" i="10"/>
  <c r="D15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4" i="10"/>
  <c r="D45" i="10"/>
  <c r="D47" i="10"/>
  <c r="D48" i="10"/>
  <c r="D49" i="10"/>
  <c r="D50" i="10"/>
  <c r="D51" i="10"/>
  <c r="D52" i="10"/>
  <c r="D53" i="10"/>
  <c r="D5" i="10"/>
  <c r="F3" i="8" l="1"/>
  <c r="G5" i="8"/>
  <c r="J42" i="7" l="1"/>
  <c r="G20" i="8"/>
  <c r="G32" i="8"/>
  <c r="G25" i="8"/>
  <c r="G51" i="8"/>
  <c r="G10" i="8"/>
  <c r="G11" i="8"/>
  <c r="G26" i="8"/>
  <c r="G8" i="8"/>
  <c r="G27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2" i="8"/>
  <c r="H43" i="8"/>
  <c r="H44" i="8"/>
  <c r="H45" i="8"/>
  <c r="H46" i="8"/>
  <c r="H47" i="8"/>
  <c r="H48" i="8"/>
  <c r="H49" i="8"/>
  <c r="H50" i="8"/>
  <c r="H4" i="8"/>
  <c r="H5" i="8"/>
  <c r="H6" i="8"/>
  <c r="H7" i="8"/>
  <c r="H8" i="8"/>
  <c r="H9" i="8"/>
  <c r="H10" i="8"/>
  <c r="H11" i="8"/>
  <c r="H12" i="8"/>
  <c r="H13" i="8"/>
  <c r="G24" i="8" l="1"/>
  <c r="G7" i="8"/>
  <c r="G23" i="8"/>
  <c r="G6" i="8"/>
  <c r="G22" i="8"/>
  <c r="G21" i="8"/>
  <c r="G4" i="8"/>
  <c r="G38" i="8"/>
  <c r="G30" i="8"/>
  <c r="G46" i="8"/>
  <c r="G29" i="8"/>
  <c r="G45" i="8"/>
  <c r="G40" i="8"/>
  <c r="G9" i="8"/>
  <c r="G39" i="8"/>
  <c r="G37" i="8"/>
  <c r="G36" i="8"/>
  <c r="C52" i="8"/>
  <c r="G42" i="8"/>
  <c r="G35" i="8"/>
  <c r="G19" i="8"/>
  <c r="G50" i="8"/>
  <c r="G34" i="8"/>
  <c r="G18" i="8"/>
  <c r="G49" i="8"/>
  <c r="G33" i="8"/>
  <c r="G17" i="8"/>
  <c r="G48" i="8"/>
  <c r="G16" i="8"/>
  <c r="G47" i="8"/>
  <c r="G31" i="8"/>
  <c r="G15" i="8"/>
  <c r="G13" i="8"/>
  <c r="G44" i="8"/>
  <c r="G28" i="8"/>
  <c r="G12" i="8"/>
  <c r="G43" i="8"/>
  <c r="F50" i="8" l="1"/>
  <c r="F38" i="8"/>
  <c r="F26" i="8"/>
  <c r="F22" i="8"/>
  <c r="F18" i="8"/>
  <c r="F10" i="8"/>
  <c r="F6" i="8"/>
  <c r="F46" i="8"/>
  <c r="F42" i="8"/>
  <c r="F34" i="8"/>
  <c r="F30" i="8"/>
  <c r="F44" i="8"/>
  <c r="F36" i="8"/>
  <c r="F28" i="8"/>
  <c r="F20" i="8"/>
  <c r="F12" i="8"/>
  <c r="F4" i="8"/>
  <c r="F33" i="8"/>
  <c r="F25" i="8"/>
  <c r="F17" i="8"/>
  <c r="F9" i="8"/>
  <c r="F5" i="8"/>
  <c r="F45" i="8"/>
  <c r="F37" i="8"/>
  <c r="F29" i="8"/>
  <c r="F21" i="8"/>
  <c r="F13" i="8"/>
  <c r="F49" i="8"/>
  <c r="F39" i="8"/>
  <c r="F27" i="8"/>
  <c r="F23" i="8"/>
  <c r="F19" i="8"/>
  <c r="F15" i="8"/>
  <c r="F11" i="8"/>
  <c r="F7" i="8"/>
  <c r="F43" i="8"/>
  <c r="F31" i="8"/>
  <c r="F47" i="8"/>
  <c r="F35" i="8"/>
  <c r="H52" i="8"/>
  <c r="F40" i="8"/>
  <c r="F32" i="8"/>
  <c r="F24" i="8"/>
  <c r="F16" i="8"/>
  <c r="F8" i="8"/>
  <c r="D52" i="8"/>
  <c r="G52" i="8" s="1"/>
  <c r="F48" i="8"/>
  <c r="E52" i="8"/>
  <c r="F52" i="8" l="1"/>
  <c r="C5" i="2" s="1"/>
  <c r="C53" i="8"/>
  <c r="B18" i="2" l="1"/>
  <c r="C16" i="2" s="1"/>
  <c r="D16" i="2" s="1"/>
  <c r="D53" i="8"/>
  <c r="F5" i="10" s="1"/>
  <c r="D4" i="7" s="1"/>
  <c r="C17" i="2" l="1"/>
  <c r="L52" i="8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3" i="6"/>
  <c r="C4" i="6"/>
  <c r="C5" i="6"/>
  <c r="C6" i="6"/>
  <c r="C7" i="6"/>
  <c r="C8" i="6"/>
  <c r="C9" i="6"/>
  <c r="C2" i="6"/>
  <c r="C10" i="2" l="1"/>
  <c r="M52" i="8"/>
  <c r="C18" i="2" l="1"/>
  <c r="C53" i="7" l="1"/>
  <c r="C3" i="2" s="1"/>
  <c r="C7" i="2" l="1"/>
  <c r="C11" i="2"/>
  <c r="C8" i="2"/>
  <c r="C9" i="2" l="1"/>
  <c r="D17" i="2"/>
  <c r="E17" i="2"/>
  <c r="D18" i="2" l="1"/>
  <c r="C12" i="2"/>
  <c r="E16" i="2"/>
  <c r="E18" i="2" s="1"/>
  <c r="D42" i="7" l="1"/>
  <c r="J15" i="7" l="1"/>
  <c r="F40" i="10"/>
  <c r="D39" i="7" s="1"/>
  <c r="F11" i="10"/>
  <c r="D10" i="7" s="1"/>
  <c r="D45" i="7"/>
  <c r="F51" i="10"/>
  <c r="D50" i="7" s="1"/>
  <c r="F38" i="10"/>
  <c r="D37" i="7" s="1"/>
  <c r="F28" i="10"/>
  <c r="D27" i="7" s="1"/>
  <c r="F35" i="10"/>
  <c r="D34" i="7" s="1"/>
  <c r="F23" i="10"/>
  <c r="D22" i="7" s="1"/>
  <c r="F33" i="10"/>
  <c r="F53" i="10"/>
  <c r="D53" i="7" s="1"/>
  <c r="E4" i="7" s="1"/>
  <c r="F4" i="7" s="1"/>
  <c r="F9" i="10"/>
  <c r="D8" i="7" s="1"/>
  <c r="F52" i="10"/>
  <c r="D51" i="7" s="1"/>
  <c r="F48" i="10"/>
  <c r="D47" i="7" s="1"/>
  <c r="F32" i="10"/>
  <c r="D31" i="7" s="1"/>
  <c r="F41" i="10"/>
  <c r="D40" i="7" s="1"/>
  <c r="F37" i="10"/>
  <c r="D36" i="7" s="1"/>
  <c r="F50" i="10"/>
  <c r="D49" i="7" s="1"/>
  <c r="D15" i="7"/>
  <c r="F31" i="10"/>
  <c r="D30" i="7" s="1"/>
  <c r="F6" i="10"/>
  <c r="D5" i="7" s="1"/>
  <c r="F30" i="10"/>
  <c r="D29" i="7" s="1"/>
  <c r="F45" i="10"/>
  <c r="D44" i="7" s="1"/>
  <c r="F24" i="10"/>
  <c r="D23" i="7" s="1"/>
  <c r="F17" i="10"/>
  <c r="D16" i="7" s="1"/>
  <c r="F47" i="10"/>
  <c r="D46" i="7" s="1"/>
  <c r="F19" i="10"/>
  <c r="D18" i="7" s="1"/>
  <c r="F10" i="10"/>
  <c r="D9" i="7" s="1"/>
  <c r="F14" i="10"/>
  <c r="D13" i="7" s="1"/>
  <c r="F36" i="10"/>
  <c r="D35" i="7" s="1"/>
  <c r="F7" i="10"/>
  <c r="D6" i="7" s="1"/>
  <c r="F26" i="10"/>
  <c r="D25" i="7" s="1"/>
  <c r="F12" i="10"/>
  <c r="D11" i="7" s="1"/>
  <c r="F18" i="10"/>
  <c r="D17" i="7" s="1"/>
  <c r="F15" i="10"/>
  <c r="D14" i="7" s="1"/>
  <c r="F44" i="10"/>
  <c r="D43" i="7" s="1"/>
  <c r="F34" i="10"/>
  <c r="D33" i="7" s="1"/>
  <c r="F22" i="10"/>
  <c r="D21" i="7" s="1"/>
  <c r="F25" i="10"/>
  <c r="D24" i="7" s="1"/>
  <c r="F8" i="10"/>
  <c r="D7" i="7" s="1"/>
  <c r="F39" i="10"/>
  <c r="D38" i="7" s="1"/>
  <c r="F29" i="10"/>
  <c r="D28" i="7" s="1"/>
  <c r="F42" i="10"/>
  <c r="D41" i="7" s="1"/>
  <c r="F49" i="10"/>
  <c r="D48" i="7" s="1"/>
  <c r="F20" i="10"/>
  <c r="D19" i="7" s="1"/>
  <c r="F27" i="10"/>
  <c r="D26" i="7" s="1"/>
  <c r="F21" i="10"/>
  <c r="D20" i="7" s="1"/>
  <c r="E53" i="7" l="1"/>
  <c r="E42" i="7"/>
  <c r="E41" i="7"/>
  <c r="F41" i="7" s="1"/>
  <c r="E24" i="7"/>
  <c r="F24" i="7" s="1"/>
  <c r="E14" i="7"/>
  <c r="F14" i="7" s="1"/>
  <c r="E6" i="7"/>
  <c r="F6" i="7" s="1"/>
  <c r="E18" i="7"/>
  <c r="F18" i="7" s="1"/>
  <c r="E44" i="7"/>
  <c r="F44" i="7" s="1"/>
  <c r="E15" i="7"/>
  <c r="F15" i="7" s="1"/>
  <c r="E31" i="7"/>
  <c r="F31" i="7" s="1"/>
  <c r="E34" i="7"/>
  <c r="F34" i="7" s="1"/>
  <c r="E45" i="7"/>
  <c r="F45" i="7" s="1"/>
  <c r="E26" i="7"/>
  <c r="F26" i="7" s="1"/>
  <c r="E28" i="7"/>
  <c r="F28" i="7" s="1"/>
  <c r="E21" i="7"/>
  <c r="F21" i="7" s="1"/>
  <c r="E17" i="7"/>
  <c r="F17" i="7" s="1"/>
  <c r="E35" i="7"/>
  <c r="F35" i="7" s="1"/>
  <c r="E46" i="7"/>
  <c r="F46" i="7" s="1"/>
  <c r="E29" i="7"/>
  <c r="F29" i="7" s="1"/>
  <c r="E49" i="7"/>
  <c r="F49" i="7" s="1"/>
  <c r="E47" i="7"/>
  <c r="F47" i="7" s="1"/>
  <c r="D32" i="7"/>
  <c r="E32" i="7" s="1"/>
  <c r="F32" i="7" s="1"/>
  <c r="F13" i="10"/>
  <c r="D12" i="7" s="1"/>
  <c r="E27" i="7"/>
  <c r="F27" i="7" s="1"/>
  <c r="E10" i="7"/>
  <c r="F10" i="7" s="1"/>
  <c r="E19" i="7"/>
  <c r="F19" i="7" s="1"/>
  <c r="E38" i="7"/>
  <c r="F38" i="7" s="1"/>
  <c r="E33" i="7"/>
  <c r="F33" i="7" s="1"/>
  <c r="E11" i="7"/>
  <c r="F11" i="7" s="1"/>
  <c r="E13" i="7"/>
  <c r="F13" i="7" s="1"/>
  <c r="E16" i="7"/>
  <c r="F16" i="7" s="1"/>
  <c r="E5" i="7"/>
  <c r="F5" i="7" s="1"/>
  <c r="E36" i="7"/>
  <c r="F36" i="7" s="1"/>
  <c r="E51" i="7"/>
  <c r="F51" i="7" s="1"/>
  <c r="E22" i="7"/>
  <c r="F22" i="7" s="1"/>
  <c r="E37" i="7"/>
  <c r="F37" i="7" s="1"/>
  <c r="E39" i="7"/>
  <c r="F39" i="7" s="1"/>
  <c r="E20" i="7"/>
  <c r="F20" i="7" s="1"/>
  <c r="E48" i="7"/>
  <c r="F48" i="7" s="1"/>
  <c r="E7" i="7"/>
  <c r="F7" i="7" s="1"/>
  <c r="E43" i="7"/>
  <c r="F43" i="7" s="1"/>
  <c r="E25" i="7"/>
  <c r="F25" i="7" s="1"/>
  <c r="E9" i="7"/>
  <c r="F9" i="7" s="1"/>
  <c r="E23" i="7"/>
  <c r="F23" i="7" s="1"/>
  <c r="E30" i="7"/>
  <c r="F30" i="7" s="1"/>
  <c r="E40" i="7"/>
  <c r="F40" i="7" s="1"/>
  <c r="E8" i="7"/>
  <c r="F8" i="7" s="1"/>
  <c r="E50" i="7"/>
  <c r="F50" i="7" s="1"/>
  <c r="E12" i="7" l="1"/>
  <c r="F12" i="7" s="1"/>
  <c r="F53" i="7" s="1"/>
  <c r="G4" i="7" s="1"/>
  <c r="G42" i="7" l="1"/>
  <c r="G45" i="7"/>
  <c r="G50" i="7"/>
  <c r="G49" i="7"/>
  <c r="G46" i="7"/>
  <c r="G47" i="7"/>
  <c r="G51" i="7"/>
  <c r="G44" i="7"/>
  <c r="G43" i="7"/>
  <c r="G48" i="7"/>
  <c r="G7" i="7"/>
  <c r="G10" i="7"/>
  <c r="G34" i="7"/>
  <c r="G13" i="7"/>
  <c r="G17" i="7"/>
  <c r="G16" i="7"/>
  <c r="G39" i="7"/>
  <c r="G6" i="7"/>
  <c r="G29" i="7"/>
  <c r="G27" i="7"/>
  <c r="G14" i="7"/>
  <c r="G30" i="7"/>
  <c r="G31" i="7"/>
  <c r="G38" i="7"/>
  <c r="G37" i="7"/>
  <c r="G35" i="7"/>
  <c r="G41" i="7"/>
  <c r="G19" i="7"/>
  <c r="G33" i="7"/>
  <c r="G23" i="7"/>
  <c r="G15" i="7"/>
  <c r="G11" i="7"/>
  <c r="G20" i="7"/>
  <c r="G12" i="7"/>
  <c r="G28" i="7"/>
  <c r="G25" i="7"/>
  <c r="G22" i="7"/>
  <c r="G24" i="7"/>
  <c r="G5" i="7"/>
  <c r="G21" i="7"/>
  <c r="G26" i="7"/>
  <c r="G36" i="7"/>
  <c r="G40" i="7"/>
  <c r="G8" i="7"/>
  <c r="G32" i="7"/>
  <c r="G18" i="7"/>
  <c r="G9" i="7"/>
  <c r="G53" i="7" l="1"/>
  <c r="H45" i="7" l="1"/>
  <c r="H38" i="7"/>
  <c r="C51" i="10" l="1"/>
  <c r="H50" i="7" s="1"/>
  <c r="C33" i="10"/>
  <c r="H32" i="7" s="1"/>
  <c r="C49" i="10"/>
  <c r="H48" i="7" s="1"/>
  <c r="C15" i="10"/>
  <c r="H14" i="7" s="1"/>
  <c r="C28" i="10"/>
  <c r="H27" i="7" s="1"/>
  <c r="C34" i="10"/>
  <c r="H33" i="7" s="1"/>
  <c r="C12" i="10"/>
  <c r="H11" i="7" s="1"/>
  <c r="C44" i="10"/>
  <c r="H43" i="7" s="1"/>
  <c r="C42" i="10"/>
  <c r="H41" i="7" s="1"/>
  <c r="C26" i="10"/>
  <c r="H25" i="7" s="1"/>
  <c r="C10" i="10"/>
  <c r="H9" i="7" s="1"/>
  <c r="C41" i="10"/>
  <c r="H40" i="7" s="1"/>
  <c r="C25" i="10"/>
  <c r="H24" i="7" s="1"/>
  <c r="C9" i="10"/>
  <c r="H8" i="7" s="1"/>
  <c r="C40" i="10"/>
  <c r="H39" i="7" s="1"/>
  <c r="C8" i="10"/>
  <c r="H7" i="7" s="1"/>
  <c r="C7" i="10"/>
  <c r="H6" i="7" s="1"/>
  <c r="C37" i="10"/>
  <c r="H36" i="7" s="1"/>
  <c r="C50" i="10"/>
  <c r="H49" i="7" s="1"/>
  <c r="C32" i="10"/>
  <c r="H31" i="7" s="1"/>
  <c r="C31" i="10"/>
  <c r="H30" i="7" s="1"/>
  <c r="C47" i="10"/>
  <c r="H46" i="7" s="1"/>
  <c r="C14" i="10"/>
  <c r="H13" i="7" s="1"/>
  <c r="C29" i="10"/>
  <c r="H28" i="7" s="1"/>
  <c r="C45" i="10"/>
  <c r="H44" i="7" s="1"/>
  <c r="C27" i="10"/>
  <c r="H26" i="7" s="1"/>
  <c r="C24" i="10"/>
  <c r="H23" i="7" s="1"/>
  <c r="C20" i="10"/>
  <c r="H19" i="7" s="1"/>
  <c r="C18" i="10"/>
  <c r="H17" i="7" s="1"/>
  <c r="C17" i="10"/>
  <c r="H16" i="7" s="1"/>
  <c r="C48" i="10"/>
  <c r="H47" i="7" s="1"/>
  <c r="C30" i="10"/>
  <c r="H29" i="7" s="1"/>
  <c r="C13" i="10"/>
  <c r="H12" i="7" s="1"/>
  <c r="C11" i="10"/>
  <c r="H10" i="7" s="1"/>
  <c r="C23" i="10"/>
  <c r="H22" i="7" s="1"/>
  <c r="C38" i="10"/>
  <c r="H37" i="7" s="1"/>
  <c r="C22" i="10"/>
  <c r="H21" i="7" s="1"/>
  <c r="C6" i="10"/>
  <c r="H5" i="7" s="1"/>
  <c r="C21" i="10"/>
  <c r="H20" i="7" s="1"/>
  <c r="C5" i="10"/>
  <c r="H4" i="7" s="1"/>
  <c r="C36" i="10"/>
  <c r="H35" i="7" s="1"/>
  <c r="C52" i="10"/>
  <c r="H51" i="7" s="1"/>
  <c r="C35" i="10"/>
  <c r="H34" i="7" s="1"/>
  <c r="C19" i="10"/>
  <c r="H18" i="7" s="1"/>
  <c r="C53" i="10" l="1"/>
  <c r="H53" i="7" s="1"/>
  <c r="I53" i="7" l="1"/>
  <c r="I38" i="7"/>
  <c r="J38" i="7" s="1"/>
  <c r="I45" i="7"/>
  <c r="J45" i="7" s="1"/>
  <c r="I5" i="7"/>
  <c r="J5" i="7" s="1"/>
  <c r="I21" i="7"/>
  <c r="J21" i="7" s="1"/>
  <c r="I34" i="7"/>
  <c r="J34" i="7" s="1"/>
  <c r="I48" i="7"/>
  <c r="J48" i="7" s="1"/>
  <c r="I9" i="7"/>
  <c r="J9" i="7" s="1"/>
  <c r="I7" i="7"/>
  <c r="J7" i="7" s="1"/>
  <c r="I36" i="7"/>
  <c r="J36" i="7" s="1"/>
  <c r="I30" i="7"/>
  <c r="J30" i="7" s="1"/>
  <c r="I16" i="7"/>
  <c r="J16" i="7" s="1"/>
  <c r="I13" i="7"/>
  <c r="J13" i="7" s="1"/>
  <c r="I28" i="7"/>
  <c r="J28" i="7" s="1"/>
  <c r="I50" i="7"/>
  <c r="J50" i="7" s="1"/>
  <c r="I41" i="7"/>
  <c r="J41" i="7" s="1"/>
  <c r="I18" i="7"/>
  <c r="J18" i="7" s="1"/>
  <c r="I22" i="7"/>
  <c r="J22" i="7" s="1"/>
  <c r="I40" i="7"/>
  <c r="J40" i="7" s="1"/>
  <c r="I44" i="7"/>
  <c r="J44" i="7" s="1"/>
  <c r="I26" i="7"/>
  <c r="J26" i="7" s="1"/>
  <c r="I39" i="7"/>
  <c r="J39" i="7" s="1"/>
  <c r="I19" i="7"/>
  <c r="J19" i="7" s="1"/>
  <c r="I17" i="7"/>
  <c r="J17" i="7" s="1"/>
  <c r="I14" i="7"/>
  <c r="J14" i="7" s="1"/>
  <c r="I32" i="7"/>
  <c r="J32" i="7" s="1"/>
  <c r="I25" i="7"/>
  <c r="J25" i="7" s="1"/>
  <c r="I10" i="7"/>
  <c r="J10" i="7" s="1"/>
  <c r="I6" i="7"/>
  <c r="J6" i="7" s="1"/>
  <c r="I33" i="7"/>
  <c r="J33" i="7" s="1"/>
  <c r="I35" i="7"/>
  <c r="J35" i="7" s="1"/>
  <c r="I24" i="7"/>
  <c r="J24" i="7" s="1"/>
  <c r="I27" i="7"/>
  <c r="J27" i="7" s="1"/>
  <c r="I49" i="7"/>
  <c r="J49" i="7" s="1"/>
  <c r="I31" i="7"/>
  <c r="J31" i="7" s="1"/>
  <c r="I11" i="7"/>
  <c r="J11" i="7" s="1"/>
  <c r="I29" i="7"/>
  <c r="J29" i="7" s="1"/>
  <c r="I46" i="7"/>
  <c r="J46" i="7" s="1"/>
  <c r="I37" i="7"/>
  <c r="J37" i="7" s="1"/>
  <c r="I8" i="7"/>
  <c r="J8" i="7" s="1"/>
  <c r="I20" i="7"/>
  <c r="J20" i="7" s="1"/>
  <c r="I23" i="7"/>
  <c r="J23" i="7" s="1"/>
  <c r="I12" i="7"/>
  <c r="J12" i="7" s="1"/>
  <c r="I4" i="7"/>
  <c r="J4" i="7" s="1"/>
  <c r="I51" i="7"/>
  <c r="J51" i="7" s="1"/>
  <c r="I47" i="7"/>
  <c r="J47" i="7" s="1"/>
  <c r="I43" i="7"/>
  <c r="J43" i="7" s="1"/>
  <c r="J53" i="7" l="1"/>
  <c r="K43" i="7" s="1"/>
  <c r="L43" i="7" s="1"/>
  <c r="K18" i="7" l="1"/>
  <c r="L18" i="7" s="1"/>
  <c r="M18" i="7" s="1"/>
  <c r="K27" i="7"/>
  <c r="L27" i="7" s="1"/>
  <c r="M27" i="7" s="1"/>
  <c r="K31" i="7"/>
  <c r="L31" i="7" s="1"/>
  <c r="M31" i="7" s="1"/>
  <c r="K44" i="7"/>
  <c r="L44" i="7" s="1"/>
  <c r="M44" i="7" s="1"/>
  <c r="K34" i="7"/>
  <c r="L34" i="7" s="1"/>
  <c r="M34" i="7" s="1"/>
  <c r="K8" i="7"/>
  <c r="L8" i="7" s="1"/>
  <c r="M8" i="7" s="1"/>
  <c r="K16" i="7"/>
  <c r="L16" i="7" s="1"/>
  <c r="K51" i="7"/>
  <c r="L51" i="7" s="1"/>
  <c r="M51" i="7" s="1"/>
  <c r="K48" i="7"/>
  <c r="L48" i="7" s="1"/>
  <c r="M48" i="7" s="1"/>
  <c r="K32" i="7"/>
  <c r="L32" i="7" s="1"/>
  <c r="K6" i="7"/>
  <c r="K35" i="7"/>
  <c r="L35" i="7" s="1"/>
  <c r="M35" i="7" s="1"/>
  <c r="K36" i="7"/>
  <c r="L36" i="7" s="1"/>
  <c r="M36" i="7" s="1"/>
  <c r="K12" i="7"/>
  <c r="L12" i="7" s="1"/>
  <c r="M12" i="7" s="1"/>
  <c r="K50" i="7"/>
  <c r="L50" i="7" s="1"/>
  <c r="K26" i="7"/>
  <c r="L26" i="7" s="1"/>
  <c r="K39" i="7"/>
  <c r="L39" i="7" s="1"/>
  <c r="K5" i="7"/>
  <c r="L5" i="7" s="1"/>
  <c r="K37" i="7"/>
  <c r="L37" i="7" s="1"/>
  <c r="K19" i="7"/>
  <c r="L19" i="7" s="1"/>
  <c r="K23" i="7"/>
  <c r="L23" i="7" s="1"/>
  <c r="M43" i="7"/>
  <c r="K14" i="7"/>
  <c r="L14" i="7" s="1"/>
  <c r="K49" i="7"/>
  <c r="L49" i="7" s="1"/>
  <c r="K21" i="7"/>
  <c r="L21" i="7" s="1"/>
  <c r="K10" i="7"/>
  <c r="L10" i="7" s="1"/>
  <c r="K45" i="7"/>
  <c r="L45" i="7" s="1"/>
  <c r="K25" i="7"/>
  <c r="L25" i="7" s="1"/>
  <c r="K41" i="7"/>
  <c r="L41" i="7" s="1"/>
  <c r="K17" i="7"/>
  <c r="L17" i="7" s="1"/>
  <c r="K46" i="7"/>
  <c r="L46" i="7" s="1"/>
  <c r="K30" i="7"/>
  <c r="L30" i="7" s="1"/>
  <c r="K20" i="7"/>
  <c r="L20" i="7" s="1"/>
  <c r="K13" i="7"/>
  <c r="L13" i="7" s="1"/>
  <c r="K40" i="7"/>
  <c r="L40" i="7" s="1"/>
  <c r="K4" i="7"/>
  <c r="L4" i="7" s="1"/>
  <c r="M4" i="7" s="1"/>
  <c r="K11" i="7"/>
  <c r="L11" i="7" s="1"/>
  <c r="K38" i="7"/>
  <c r="L38" i="7" s="1"/>
  <c r="K9" i="7"/>
  <c r="L9" i="7" s="1"/>
  <c r="K33" i="7"/>
  <c r="L33" i="7" s="1"/>
  <c r="K42" i="7"/>
  <c r="K15" i="7"/>
  <c r="L15" i="7" s="1"/>
  <c r="K29" i="7"/>
  <c r="L29" i="7" s="1"/>
  <c r="K28" i="7"/>
  <c r="L28" i="7" s="1"/>
  <c r="K47" i="7"/>
  <c r="L47" i="7" s="1"/>
  <c r="K22" i="7"/>
  <c r="L22" i="7" s="1"/>
  <c r="K7" i="7"/>
  <c r="L7" i="7" s="1"/>
  <c r="K24" i="7"/>
  <c r="L24" i="7" s="1"/>
  <c r="L6" i="7" l="1"/>
  <c r="M6" i="7" s="1"/>
  <c r="M32" i="7"/>
  <c r="M16" i="7"/>
  <c r="M50" i="7"/>
  <c r="M29" i="7"/>
  <c r="M24" i="7"/>
  <c r="M46" i="7"/>
  <c r="M22" i="7"/>
  <c r="M47" i="7"/>
  <c r="M37" i="7"/>
  <c r="M10" i="7"/>
  <c r="M26" i="7"/>
  <c r="M17" i="7"/>
  <c r="M49" i="7"/>
  <c r="M7" i="7"/>
  <c r="M23" i="7"/>
  <c r="M19" i="7"/>
  <c r="M25" i="7"/>
  <c r="M39" i="7"/>
  <c r="M21" i="7"/>
  <c r="M33" i="7"/>
  <c r="M9" i="7"/>
  <c r="M13" i="7"/>
  <c r="M30" i="7"/>
  <c r="M41" i="7"/>
  <c r="M28" i="7"/>
  <c r="M5" i="7"/>
  <c r="M14" i="7"/>
  <c r="M11" i="7"/>
  <c r="M40" i="7"/>
  <c r="M20" i="7"/>
  <c r="K53" i="7"/>
  <c r="L53" i="7" l="1"/>
  <c r="M53" i="7" s="1"/>
</calcChain>
</file>

<file path=xl/sharedStrings.xml><?xml version="1.0" encoding="utf-8"?>
<sst xmlns="http://schemas.openxmlformats.org/spreadsheetml/2006/main" count="306" uniqueCount="213">
  <si>
    <t>hospname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</si>
  <si>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</si>
  <si>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</si>
  <si>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</si>
  <si>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</si>
  <si>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</si>
  <si>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</si>
  <si>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</si>
  <si>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</si>
  <si>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</si>
  <si>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</si>
  <si>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</si>
  <si>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</si>
  <si>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</si>
  <si>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</si>
  <si>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</si>
  <si>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</si>
  <si>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</si>
  <si>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</si>
  <si>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</si>
  <si>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</si>
  <si>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</si>
  <si>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</si>
  <si>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</si>
  <si>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</si>
  <si>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</si>
  <si>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</si>
  <si>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</si>
  <si>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</si>
  <si>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</si>
  <si>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</si>
  <si>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</si>
  <si>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</si>
  <si>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</si>
  <si>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</si>
  <si>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</si>
  <si>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</si>
  <si>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</si>
  <si>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</si>
  <si>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</si>
  <si>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</si>
  <si>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</si>
  <si>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</si>
  <si>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</si>
  <si>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</si>
  <si>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</si>
  <si>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</si>
  <si>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</si>
  <si>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</si>
  <si>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</si>
  <si>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Formulas</t>
  </si>
  <si>
    <t>A</t>
  </si>
  <si>
    <t>Proposed Required Revenue Reduction %</t>
  </si>
  <si>
    <t>B</t>
  </si>
  <si>
    <t>Total PAU %</t>
  </si>
  <si>
    <t>D</t>
  </si>
  <si>
    <t>Total PAU $</t>
  </si>
  <si>
    <t>Hosp ID</t>
  </si>
  <si>
    <t>Hospital Name</t>
  </si>
  <si>
    <t>Percentages have been rounded for display but full numbers may be used in calculations. Final scaling percentages are rounded to two decimal places.</t>
  </si>
  <si>
    <t>UMMC</t>
  </si>
  <si>
    <t>PRMC</t>
  </si>
  <si>
    <t>C</t>
  </si>
  <si>
    <t>D = B*C</t>
  </si>
  <si>
    <t>Proposed Required Revenue Reduction $</t>
  </si>
  <si>
    <t>E=D/A</t>
  </si>
  <si>
    <t>Total</t>
  </si>
  <si>
    <t>Meritus</t>
  </si>
  <si>
    <t>Holy Cross</t>
  </si>
  <si>
    <t>Frederick</t>
  </si>
  <si>
    <t>UM-Harford</t>
  </si>
  <si>
    <t>Mercy</t>
  </si>
  <si>
    <t>Johns Hopkins</t>
  </si>
  <si>
    <t>UM-Dorchester</t>
  </si>
  <si>
    <t>St Agnes</t>
  </si>
  <si>
    <t>Sinai</t>
  </si>
  <si>
    <t>Bon Secours</t>
  </si>
  <si>
    <t>MS Franklin Sq</t>
  </si>
  <si>
    <t>Wash Adventist</t>
  </si>
  <si>
    <t>Garrett</t>
  </si>
  <si>
    <t>MS Montgomery</t>
  </si>
  <si>
    <t>Suburban</t>
  </si>
  <si>
    <t>AAMC</t>
  </si>
  <si>
    <t>MS Union Mem</t>
  </si>
  <si>
    <t>Western MD</t>
  </si>
  <si>
    <t>MS St Marys</t>
  </si>
  <si>
    <t>UM-Chestertown</t>
  </si>
  <si>
    <t>Union of Cecil</t>
  </si>
  <si>
    <t>Carroll</t>
  </si>
  <si>
    <t>MS Harbor</t>
  </si>
  <si>
    <t>UM-Charles</t>
  </si>
  <si>
    <t>UM-Easton</t>
  </si>
  <si>
    <t>UMMC Midtown</t>
  </si>
  <si>
    <t>Calvert</t>
  </si>
  <si>
    <t>Northwest</t>
  </si>
  <si>
    <t>UM-BWMC</t>
  </si>
  <si>
    <t>GBMC</t>
  </si>
  <si>
    <t>McCready</t>
  </si>
  <si>
    <t>Howard</t>
  </si>
  <si>
    <t>UM-UCH</t>
  </si>
  <si>
    <t>Doctors</t>
  </si>
  <si>
    <t>MS Good Sam</t>
  </si>
  <si>
    <t>Shady Grove</t>
  </si>
  <si>
    <t>UMROI</t>
  </si>
  <si>
    <t>Ft Washington</t>
  </si>
  <si>
    <t>Atlantic General</t>
  </si>
  <si>
    <t>MS Southern MD</t>
  </si>
  <si>
    <t>UM-St Joes</t>
  </si>
  <si>
    <t>Levindale</t>
  </si>
  <si>
    <t>HC-Germantown</t>
  </si>
  <si>
    <t>Bayview</t>
  </si>
  <si>
    <t>Hospital-specific readmission revenue is calculated revenue from sending readmissions. Statewide reduction calculated based on actual readmissions revenue.</t>
  </si>
  <si>
    <t>Scores updated</t>
  </si>
  <si>
    <t>File corrected</t>
  </si>
  <si>
    <t>Date</t>
  </si>
  <si>
    <t>Change Log</t>
  </si>
  <si>
    <t>Corrected PG hospital revenue</t>
  </si>
  <si>
    <t>Change</t>
  </si>
  <si>
    <t>Impact</t>
  </si>
  <si>
    <t xml:space="preserve">Revenue adjustment change for Doctors and Calvert.
</t>
  </si>
  <si>
    <t xml:space="preserve">Corrected Total charges in Source PAU% to reflect April 2019 reports. Final adjustment counted as the better of the original or restated adjustment. </t>
  </si>
  <si>
    <t>No impact on adjustments</t>
  </si>
  <si>
    <t>Ry19 Total Permanent Revenue used in savings calculation (Savings tab, C3) corrected to exclude Laurel Outpatient Revenue.</t>
  </si>
  <si>
    <t>hospid id</t>
  </si>
  <si>
    <t>2019 PQI</t>
  </si>
  <si>
    <t>2018 PQI</t>
  </si>
  <si>
    <t>PAU Readmissions Adjustment $</t>
  </si>
  <si>
    <t>PAU Readmissions Adjustment $ (Normalized)</t>
  </si>
  <si>
    <t>PAU Charges</t>
  </si>
  <si>
    <t>Total charges</t>
  </si>
  <si>
    <t>Hospital ID</t>
  </si>
  <si>
    <t>UM-PGHC</t>
  </si>
  <si>
    <t>St. Agnes</t>
  </si>
  <si>
    <t>MedStar Fr Square</t>
  </si>
  <si>
    <t>Washington Adventist</t>
  </si>
  <si>
    <t>MedStar Montgomery</t>
  </si>
  <si>
    <t>Peninsula</t>
  </si>
  <si>
    <t>Anne Arundel</t>
  </si>
  <si>
    <t>MedStar Union Mem</t>
  </si>
  <si>
    <t>Western Maryland</t>
  </si>
  <si>
    <t>MedStar St. Mary's</t>
  </si>
  <si>
    <t>JH Bayview</t>
  </si>
  <si>
    <t>MedStar Harbor</t>
  </si>
  <si>
    <t>UM-Charles Regional</t>
  </si>
  <si>
    <t>Howard County</t>
  </si>
  <si>
    <t>UM-Upper Chesapeake</t>
  </si>
  <si>
    <t>UM-Laurel</t>
  </si>
  <si>
    <t>MedStar Good Sam</t>
  </si>
  <si>
    <t>Ft. Washington</t>
  </si>
  <si>
    <t>MedStar Southern MD</t>
  </si>
  <si>
    <t>UM-St. Joe</t>
  </si>
  <si>
    <t>statewide</t>
  </si>
  <si>
    <t>Statewide</t>
  </si>
  <si>
    <t>PQIs Charges</t>
  </si>
  <si>
    <t>non PQI or PDI Readmission Charges</t>
  </si>
  <si>
    <t>pdi charges</t>
  </si>
  <si>
    <t>PAU Readmissions Adjustment %</t>
  </si>
  <si>
    <t>PQI and PDI charges</t>
  </si>
  <si>
    <t xml:space="preserve">CY19 Readmissions % </t>
  </si>
  <si>
    <t>PAU reduction %</t>
  </si>
  <si>
    <t>Estimated non PQI RYTD2021 Readmission Performance %</t>
  </si>
  <si>
    <t>PAU reduction $</t>
  </si>
  <si>
    <t>CY 19 Avoidable Admissions Performance</t>
  </si>
  <si>
    <t>Avoidable Admissions Reduction</t>
  </si>
  <si>
    <t>Avoidable Admission Adjustment $</t>
  </si>
  <si>
    <t>Avoidable Admissions Adjustment $(Normalized)</t>
  </si>
  <si>
    <t>G = F*A</t>
  </si>
  <si>
    <t>H</t>
  </si>
  <si>
    <t>I=A*H</t>
  </si>
  <si>
    <t>J = G/I</t>
  </si>
  <si>
    <t>F = round(E,4)</t>
  </si>
  <si>
    <t>Laurel</t>
  </si>
  <si>
    <t>% PQIPDI</t>
  </si>
  <si>
    <t>% Readmit</t>
  </si>
  <si>
    <t>UM-PG</t>
  </si>
  <si>
    <t>F=E*C</t>
  </si>
  <si>
    <t>Readmissions</t>
  </si>
  <si>
    <t>Required PAU reduction ($)</t>
  </si>
  <si>
    <t>Required PAU reduction (%)</t>
  </si>
  <si>
    <t>Table 1: Calculation of Statewide Reduction (calculated)</t>
  </si>
  <si>
    <t>Table 2: Calculation of PAU Savings Domain Weights</t>
  </si>
  <si>
    <t>PQIPDIShare</t>
  </si>
  <si>
    <t>Readmitshare</t>
  </si>
  <si>
    <t>J=I*C</t>
  </si>
  <si>
    <t>L=G+K</t>
  </si>
  <si>
    <t>M= L/C</t>
  </si>
  <si>
    <t>Adjusted proposed required revenue reduction</t>
  </si>
  <si>
    <t>Avoidable Admissions (PQIs and PDIs)</t>
  </si>
  <si>
    <t>Weighted Avoidable Admission Composite</t>
  </si>
  <si>
    <t>PQI 90 Risk Adjusted Rate</t>
  </si>
  <si>
    <t>PDI 90 Risk Adjusted Rate</t>
  </si>
  <si>
    <t>E</t>
  </si>
  <si>
    <t>F=(D*PQI weight) + (E*PDI Weight)</t>
  </si>
  <si>
    <t>Savings % and domain weights are established in the Savings tab</t>
  </si>
  <si>
    <t xml:space="preserve">E=D/Statewide D * Savings % * Weight </t>
  </si>
  <si>
    <t>I=H/Statewide H *  Savings %  Weight</t>
  </si>
  <si>
    <t>G=F *( Savings$ *Weight) / F tot</t>
  </si>
  <si>
    <t>K=J * (Savings$ * Weight) / J Tot</t>
  </si>
  <si>
    <t>% PAU revenue domain weights</t>
  </si>
  <si>
    <t>Updated 4/13/20</t>
  </si>
  <si>
    <t>Adjusted proposed required revenue reduction % (Rounded)</t>
  </si>
  <si>
    <t>Required Percent Reduction PAU</t>
  </si>
  <si>
    <r>
      <t xml:space="preserve">Total experienced PAU </t>
    </r>
    <r>
      <rPr>
        <b/>
        <sz val="12"/>
        <color theme="1"/>
        <rFont val="Calibri"/>
        <family val="2"/>
        <scheme val="minor"/>
      </rPr>
      <t>$ CY 2019</t>
    </r>
  </si>
  <si>
    <t>RY22 Inflation Factor + Demographic Adjustment</t>
  </si>
  <si>
    <t>RY2022 PAU Savings Reductions</t>
  </si>
  <si>
    <t xml:space="preserve"> RY21 Permanent Total Revenue</t>
  </si>
  <si>
    <r>
      <rPr>
        <b/>
        <sz val="12"/>
        <color theme="1"/>
        <rFont val="Calibri"/>
        <family val="2"/>
        <scheme val="minor"/>
      </rPr>
      <t>RY21</t>
    </r>
    <r>
      <rPr>
        <sz val="12"/>
        <color theme="1"/>
        <rFont val="Calibri"/>
        <family val="2"/>
        <scheme val="minor"/>
      </rPr>
      <t xml:space="preserve"> Total Approved Permanent Revenue</t>
    </r>
  </si>
  <si>
    <t>RY2022; CYTD2019 PAU Performance</t>
  </si>
  <si>
    <t>McCready*</t>
  </si>
  <si>
    <t>Footnotes:</t>
  </si>
  <si>
    <t>* McCready revenue reductions have been incorporated under 210019 - Peninsula Regional in RY22</t>
  </si>
  <si>
    <t>PAU Revenue*</t>
  </si>
  <si>
    <t>* - CY19 Performance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</si>
</sst>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##,###,###,###,###,###,##0"/>
    <numFmt numFmtId="166" formatCode="_(&quot;$&quot;* #,##0_);_(&quot;$&quot;* \(#,##0\);_(&quot;$&quot;* &quot;-&quot;??_);_(@_)"/>
    <numFmt numFmtId="167" formatCode="0.00000%"/>
    <numFmt numFmtId="168" formatCode="0.000%"/>
    <numFmt numFmtId="169" formatCode="0.0000%"/>
    <numFmt numFmtId="170" formatCode="&quot;$&quot;#,##0.00"/>
    <numFmt numFmtId="171" formatCode="_(* #,##0_);_(* \(#,##0\);_(* &quot;-&quot;??_);_(@_)"/>
    <numFmt numFmtId="172" formatCode="0.0%"/>
    <numFmt numFmtId="173" formatCode="0.0"/>
    <numFmt numFmtId="174" formatCode="0.0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2" applyNumberFormat="1" applyFont="1"/>
    <xf numFmtId="168" fontId="0" fillId="0" borderId="0" xfId="2" applyNumberFormat="1" applyFont="1"/>
    <xf numFmtId="0" fontId="8" fillId="0" borderId="0" xfId="0" applyFont="1"/>
    <xf numFmtId="0" fontId="8" fillId="0" borderId="0" xfId="0" applyFont="1" applyFill="1" applyBorder="1"/>
    <xf numFmtId="0" fontId="11" fillId="0" borderId="0" xfId="0" applyFont="1"/>
    <xf numFmtId="0" fontId="0" fillId="0" borderId="0" xfId="0" applyFont="1"/>
    <xf numFmtId="8" fontId="0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/>
    <xf numFmtId="0" fontId="14" fillId="0" borderId="0" xfId="0" applyFont="1" applyBorder="1" applyAlignment="1">
      <alignment vertical="center"/>
    </xf>
    <xf numFmtId="0" fontId="15" fillId="0" borderId="5" xfId="0" applyFont="1" applyBorder="1"/>
    <xf numFmtId="0" fontId="15" fillId="0" borderId="0" xfId="0" applyFont="1" applyAlignment="1">
      <alignment horizontal="right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5" fillId="0" borderId="0" xfId="0" applyNumberFormat="1" applyFont="1"/>
    <xf numFmtId="169" fontId="15" fillId="0" borderId="0" xfId="2" applyNumberFormat="1" applyFont="1" applyAlignment="1">
      <alignment horizontal="right"/>
    </xf>
    <xf numFmtId="0" fontId="0" fillId="0" borderId="0" xfId="0"/>
    <xf numFmtId="164" fontId="0" fillId="0" borderId="0" xfId="0" applyNumberFormat="1" applyFont="1"/>
    <xf numFmtId="164" fontId="15" fillId="0" borderId="0" xfId="0" applyNumberFormat="1" applyFont="1" applyAlignment="1">
      <alignment horizontal="right"/>
    </xf>
    <xf numFmtId="0" fontId="17" fillId="0" borderId="3" xfId="0" applyFont="1" applyBorder="1"/>
    <xf numFmtId="164" fontId="9" fillId="0" borderId="4" xfId="0" applyNumberFormat="1" applyFont="1" applyBorder="1" applyAlignment="1">
      <alignment horizontal="right"/>
    </xf>
    <xf numFmtId="10" fontId="8" fillId="0" borderId="4" xfId="3" applyNumberFormat="1" applyFont="1" applyFill="1" applyBorder="1" applyAlignment="1">
      <alignment horizontal="right"/>
    </xf>
    <xf numFmtId="10" fontId="9" fillId="5" borderId="4" xfId="2" applyNumberFormat="1" applyFont="1" applyFill="1" applyBorder="1" applyAlignment="1">
      <alignment horizontal="right"/>
    </xf>
    <xf numFmtId="0" fontId="17" fillId="0" borderId="2" xfId="0" applyFont="1" applyBorder="1"/>
    <xf numFmtId="0" fontId="17" fillId="0" borderId="2" xfId="0" applyFont="1" applyFill="1" applyBorder="1"/>
    <xf numFmtId="0" fontId="17" fillId="0" borderId="0" xfId="0" applyFont="1" applyFill="1" applyBorder="1"/>
    <xf numFmtId="164" fontId="9" fillId="0" borderId="0" xfId="0" applyNumberFormat="1" applyFont="1" applyBorder="1" applyAlignment="1">
      <alignment horizontal="right"/>
    </xf>
    <xf numFmtId="10" fontId="8" fillId="0" borderId="0" xfId="3" applyNumberFormat="1" applyFont="1" applyFill="1" applyBorder="1" applyAlignment="1">
      <alignment horizontal="right"/>
    </xf>
    <xf numFmtId="10" fontId="9" fillId="0" borderId="0" xfId="2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centerContinuous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right"/>
    </xf>
    <xf numFmtId="0" fontId="7" fillId="0" borderId="2" xfId="0" applyFont="1" applyFill="1" applyBorder="1" applyAlignment="1"/>
    <xf numFmtId="0" fontId="8" fillId="0" borderId="2" xfId="0" applyFont="1" applyBorder="1"/>
    <xf numFmtId="0" fontId="15" fillId="0" borderId="2" xfId="0" applyFont="1" applyBorder="1"/>
    <xf numFmtId="14" fontId="8" fillId="0" borderId="2" xfId="0" applyNumberFormat="1" applyFont="1" applyBorder="1"/>
    <xf numFmtId="0" fontId="8" fillId="0" borderId="2" xfId="0" applyFont="1" applyFill="1" applyBorder="1"/>
    <xf numFmtId="14" fontId="8" fillId="0" borderId="2" xfId="0" applyNumberFormat="1" applyFont="1" applyFill="1" applyBorder="1"/>
    <xf numFmtId="0" fontId="20" fillId="6" borderId="2" xfId="0" applyFont="1" applyFill="1" applyBorder="1"/>
    <xf numFmtId="0" fontId="8" fillId="0" borderId="2" xfId="0" applyFont="1" applyBorder="1" applyAlignment="1">
      <alignment wrapText="1"/>
    </xf>
    <xf numFmtId="0" fontId="6" fillId="4" borderId="2" xfId="0" applyFont="1" applyFill="1" applyBorder="1"/>
    <xf numFmtId="0" fontId="7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4" fontId="7" fillId="0" borderId="2" xfId="1" applyNumberFormat="1" applyFont="1" applyFill="1" applyBorder="1"/>
    <xf numFmtId="167" fontId="7" fillId="0" borderId="2" xfId="2" applyNumberFormat="1" applyFont="1" applyBorder="1" applyAlignment="1">
      <alignment vertical="center"/>
    </xf>
    <xf numFmtId="0" fontId="7" fillId="0" borderId="2" xfId="0" applyFont="1" applyBorder="1"/>
    <xf numFmtId="164" fontId="7" fillId="0" borderId="2" xfId="1" applyNumberFormat="1" applyFont="1" applyBorder="1"/>
    <xf numFmtId="3" fontId="23" fillId="0" borderId="2" xfId="0" applyNumberFormat="1" applyFont="1" applyBorder="1"/>
    <xf numFmtId="10" fontId="23" fillId="0" borderId="2" xfId="2" applyNumberFormat="1" applyFont="1" applyBorder="1"/>
    <xf numFmtId="0" fontId="7" fillId="0" borderId="0" xfId="0" applyFont="1"/>
    <xf numFmtId="0" fontId="6" fillId="4" borderId="2" xfId="0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70" fontId="0" fillId="0" borderId="0" xfId="4" applyNumberFormat="1" applyFont="1"/>
    <xf numFmtId="171" fontId="15" fillId="0" borderId="0" xfId="4" applyNumberFormat="1" applyFont="1"/>
    <xf numFmtId="164" fontId="14" fillId="0" borderId="0" xfId="4" applyNumberFormat="1" applyFont="1" applyBorder="1" applyAlignment="1">
      <alignment vertical="center"/>
    </xf>
    <xf numFmtId="164" fontId="9" fillId="0" borderId="0" xfId="4" applyNumberFormat="1" applyFont="1" applyFill="1" applyBorder="1" applyAlignment="1">
      <alignment horizontal="right"/>
    </xf>
    <xf numFmtId="164" fontId="15" fillId="0" borderId="0" xfId="4" applyNumberFormat="1" applyFont="1" applyAlignment="1">
      <alignment horizontal="right"/>
    </xf>
    <xf numFmtId="164" fontId="15" fillId="0" borderId="0" xfId="4" applyNumberFormat="1" applyFont="1"/>
    <xf numFmtId="10" fontId="8" fillId="0" borderId="4" xfId="2" applyNumberFormat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1" applyFont="1"/>
    <xf numFmtId="172" fontId="0" fillId="0" borderId="0" xfId="2" applyNumberFormat="1" applyFont="1"/>
    <xf numFmtId="0" fontId="0" fillId="7" borderId="0" xfId="0" applyFill="1"/>
    <xf numFmtId="0" fontId="25" fillId="0" borderId="0" xfId="0" applyFont="1"/>
    <xf numFmtId="0" fontId="24" fillId="2" borderId="2" xfId="0" applyFont="1" applyFill="1" applyBorder="1" applyAlignment="1">
      <alignment horizontal="center" wrapText="1"/>
    </xf>
    <xf numFmtId="166" fontId="24" fillId="2" borderId="2" xfId="1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/>
    </xf>
    <xf numFmtId="166" fontId="24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24" fillId="0" borderId="2" xfId="0" applyFont="1" applyBorder="1"/>
    <xf numFmtId="170" fontId="15" fillId="0" borderId="0" xfId="0" applyNumberFormat="1" applyFont="1" applyAlignment="1">
      <alignment horizontal="right"/>
    </xf>
    <xf numFmtId="164" fontId="15" fillId="0" borderId="0" xfId="0" applyNumberFormat="1" applyFont="1" applyBorder="1"/>
    <xf numFmtId="43" fontId="0" fillId="0" borderId="0" xfId="4" applyFont="1"/>
    <xf numFmtId="168" fontId="24" fillId="0" borderId="0" xfId="2" applyNumberFormat="1" applyFont="1"/>
    <xf numFmtId="0" fontId="24" fillId="0" borderId="0" xfId="0" applyFont="1"/>
    <xf numFmtId="171" fontId="0" fillId="0" borderId="0" xfId="4" applyNumberFormat="1" applyFont="1"/>
    <xf numFmtId="10" fontId="15" fillId="0" borderId="0" xfId="2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10" fontId="15" fillId="0" borderId="2" xfId="2" applyNumberFormat="1" applyFont="1" applyBorder="1"/>
    <xf numFmtId="173" fontId="9" fillId="0" borderId="4" xfId="0" applyNumberFormat="1" applyFont="1" applyBorder="1" applyAlignment="1">
      <alignment horizontal="right"/>
    </xf>
    <xf numFmtId="174" fontId="6" fillId="0" borderId="2" xfId="0" applyNumberFormat="1" applyFont="1" applyBorder="1"/>
    <xf numFmtId="0" fontId="7" fillId="0" borderId="2" xfId="0" applyFont="1" applyFill="1" applyBorder="1" applyAlignment="1">
      <alignment vertical="center" wrapText="1"/>
    </xf>
    <xf numFmtId="10" fontId="7" fillId="0" borderId="2" xfId="0" applyNumberFormat="1" applyFont="1" applyBorder="1"/>
    <xf numFmtId="10" fontId="6" fillId="0" borderId="2" xfId="0" applyNumberFormat="1" applyFont="1" applyBorder="1"/>
    <xf numFmtId="44" fontId="0" fillId="0" borderId="2" xfId="0" applyNumberFormat="1" applyBorder="1"/>
    <xf numFmtId="166" fontId="0" fillId="0" borderId="2" xfId="1" applyNumberFormat="1" applyFont="1" applyBorder="1"/>
    <xf numFmtId="10" fontId="15" fillId="0" borderId="2" xfId="0" applyNumberFormat="1" applyFont="1" applyBorder="1"/>
    <xf numFmtId="0" fontId="18" fillId="9" borderId="2" xfId="0" applyFont="1" applyFill="1" applyBorder="1" applyAlignment="1">
      <alignment wrapText="1"/>
    </xf>
    <xf numFmtId="164" fontId="19" fillId="9" borderId="2" xfId="0" applyNumberFormat="1" applyFont="1" applyFill="1" applyBorder="1" applyAlignment="1">
      <alignment horizontal="right" wrapText="1"/>
    </xf>
    <xf numFmtId="164" fontId="19" fillId="9" borderId="2" xfId="4" applyNumberFormat="1" applyFont="1" applyFill="1" applyBorder="1" applyAlignment="1">
      <alignment horizontal="right" wrapText="1"/>
    </xf>
    <xf numFmtId="10" fontId="14" fillId="9" borderId="2" xfId="2" applyNumberFormat="1" applyFont="1" applyFill="1" applyBorder="1"/>
    <xf numFmtId="0" fontId="15" fillId="0" borderId="0" xfId="0" applyFont="1" applyFill="1" applyBorder="1" applyAlignment="1">
      <alignment wrapText="1"/>
    </xf>
    <xf numFmtId="164" fontId="15" fillId="0" borderId="0" xfId="4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ill="1"/>
    <xf numFmtId="173" fontId="5" fillId="10" borderId="4" xfId="0" applyNumberFormat="1" applyFont="1" applyFill="1" applyBorder="1" applyAlignment="1">
      <alignment horizontal="right"/>
    </xf>
    <xf numFmtId="10" fontId="20" fillId="10" borderId="4" xfId="2" applyNumberFormat="1" applyFont="1" applyFill="1" applyBorder="1" applyAlignment="1">
      <alignment horizontal="right"/>
    </xf>
    <xf numFmtId="10" fontId="0" fillId="0" borderId="2" xfId="2" applyNumberFormat="1" applyFont="1" applyBorder="1"/>
    <xf numFmtId="164" fontId="19" fillId="10" borderId="2" xfId="0" applyNumberFormat="1" applyFont="1" applyFill="1" applyBorder="1" applyAlignment="1">
      <alignment horizontal="right" wrapText="1"/>
    </xf>
    <xf numFmtId="10" fontId="20" fillId="10" borderId="4" xfId="3" applyNumberFormat="1" applyFont="1" applyFill="1" applyBorder="1" applyAlignment="1">
      <alignment horizontal="right"/>
    </xf>
    <xf numFmtId="0" fontId="0" fillId="0" borderId="2" xfId="0" applyBorder="1" applyAlignment="1">
      <alignment wrapText="1"/>
    </xf>
    <xf numFmtId="164" fontId="8" fillId="0" borderId="4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0" fillId="10" borderId="2" xfId="0" applyFill="1" applyBorder="1"/>
    <xf numFmtId="166" fontId="0" fillId="10" borderId="2" xfId="1" applyNumberFormat="1" applyFont="1" applyFill="1" applyBorder="1"/>
    <xf numFmtId="165" fontId="5" fillId="10" borderId="2" xfId="0" applyNumberFormat="1" applyFont="1" applyFill="1" applyBorder="1" applyAlignment="1" applyProtection="1">
      <alignment horizontal="right" wrapText="1"/>
    </xf>
    <xf numFmtId="2" fontId="0" fillId="0" borderId="2" xfId="0" applyNumberFormat="1" applyBorder="1"/>
    <xf numFmtId="172" fontId="15" fillId="0" borderId="0" xfId="2" applyNumberFormat="1" applyFont="1" applyAlignment="1">
      <alignment horizontal="right"/>
    </xf>
    <xf numFmtId="166" fontId="0" fillId="0" borderId="2" xfId="0" applyNumberFormat="1" applyBorder="1"/>
    <xf numFmtId="2" fontId="0" fillId="0" borderId="2" xfId="2" applyNumberFormat="1" applyFont="1" applyBorder="1"/>
    <xf numFmtId="168" fontId="8" fillId="0" borderId="0" xfId="2" applyNumberFormat="1" applyFont="1" applyFill="1" applyBorder="1"/>
    <xf numFmtId="0" fontId="6" fillId="0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wrapText="1"/>
    </xf>
    <xf numFmtId="165" fontId="4" fillId="3" borderId="4" xfId="0" applyNumberFormat="1" applyFont="1" applyFill="1" applyBorder="1" applyAlignment="1" applyProtection="1">
      <alignment horizontal="right" wrapText="1"/>
    </xf>
    <xf numFmtId="0" fontId="0" fillId="0" borderId="4" xfId="0" applyBorder="1"/>
    <xf numFmtId="0" fontId="24" fillId="0" borderId="6" xfId="0" applyFont="1" applyBorder="1" applyAlignment="1">
      <alignment wrapText="1"/>
    </xf>
    <xf numFmtId="0" fontId="24" fillId="0" borderId="6" xfId="0" applyFont="1" applyFill="1" applyBorder="1" applyAlignment="1">
      <alignment wrapText="1"/>
    </xf>
    <xf numFmtId="172" fontId="24" fillId="8" borderId="3" xfId="2" applyNumberFormat="1" applyFont="1" applyFill="1" applyBorder="1"/>
    <xf numFmtId="10" fontId="24" fillId="8" borderId="3" xfId="2" applyNumberFormat="1" applyFont="1" applyFill="1" applyBorder="1"/>
    <xf numFmtId="10" fontId="0" fillId="7" borderId="3" xfId="2" applyNumberFormat="1" applyFont="1" applyFill="1" applyBorder="1"/>
    <xf numFmtId="172" fontId="0" fillId="6" borderId="0" xfId="2" applyNumberFormat="1" applyFont="1" applyFill="1" applyBorder="1"/>
    <xf numFmtId="0" fontId="0" fillId="6" borderId="0" xfId="0" applyFill="1" applyBorder="1"/>
    <xf numFmtId="0" fontId="0" fillId="0" borderId="2" xfId="0" applyFill="1" applyBorder="1"/>
    <xf numFmtId="172" fontId="0" fillId="0" borderId="2" xfId="2" applyNumberFormat="1" applyFont="1" applyFill="1" applyBorder="1"/>
    <xf numFmtId="169" fontId="15" fillId="0" borderId="0" xfId="0" applyNumberFormat="1" applyFont="1" applyBorder="1"/>
    <xf numFmtId="0" fontId="7" fillId="11" borderId="2" xfId="0" applyFont="1" applyFill="1" applyBorder="1" applyAlignment="1">
      <alignment vertical="center" wrapText="1"/>
    </xf>
    <xf numFmtId="10" fontId="24" fillId="0" borderId="2" xfId="2" applyNumberFormat="1" applyFont="1" applyBorder="1"/>
    <xf numFmtId="2" fontId="24" fillId="0" borderId="2" xfId="2" applyNumberFormat="1" applyFont="1" applyBorder="1"/>
    <xf numFmtId="2" fontId="24" fillId="0" borderId="2" xfId="0" applyNumberFormat="1" applyFont="1" applyBorder="1"/>
    <xf numFmtId="0" fontId="26" fillId="0" borderId="0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Percent" xfId="2" builtinId="5"/>
    <cellStyle name="Percent 3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Y21%20Revenue%20as%20of%205.11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PAU_Savings_Performance_RY21_Dec2019_05152020_FINALrobertrecod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PAU_Savings_Performance_RY21_Dec2019_05152020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19%20PAU/Tables/Analysis/PAU%20Rev%20Results%20CY19%20created%202020-04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PAU/CY2020%20PAU/Tables/tbl_PAU_RY22_V36_CY19-01_to_CY19-12_created_2020_04_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1/PAU%20Modeling/Population%20and%20PQI%20by%20Hospital%20Age%20and%20Gen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>
            <v>210001</v>
          </cell>
          <cell r="B5" t="str">
            <v>Meritus Medical Center</v>
          </cell>
          <cell r="C5">
            <v>396979712.79319161</v>
          </cell>
          <cell r="D5">
            <v>40468875.550524764</v>
          </cell>
          <cell r="E5">
            <v>437448588.34371638</v>
          </cell>
        </row>
        <row r="6">
          <cell r="A6">
            <v>210002</v>
          </cell>
          <cell r="B6" t="str">
            <v>University of Maryland Medical Center</v>
          </cell>
          <cell r="C6">
            <v>1661109530.9329116</v>
          </cell>
          <cell r="D6">
            <v>71008849.261431247</v>
          </cell>
          <cell r="E6">
            <v>1732118380.1943429</v>
          </cell>
        </row>
        <row r="7">
          <cell r="A7">
            <v>210003</v>
          </cell>
          <cell r="B7" t="str">
            <v>Prince Georges Hospital Center</v>
          </cell>
          <cell r="C7">
            <v>352694233.83989376</v>
          </cell>
          <cell r="D7">
            <v>8515365.4437556509</v>
          </cell>
          <cell r="E7">
            <v>361209599.28364938</v>
          </cell>
        </row>
        <row r="8">
          <cell r="A8">
            <v>210004</v>
          </cell>
          <cell r="B8" t="str">
            <v>Holy Cross Hospital</v>
          </cell>
          <cell r="C8">
            <v>531916230.52446681</v>
          </cell>
          <cell r="D8">
            <v>25144864.385807686</v>
          </cell>
          <cell r="E8">
            <v>557061094.91027451</v>
          </cell>
        </row>
        <row r="9">
          <cell r="A9">
            <v>210005</v>
          </cell>
          <cell r="B9" t="str">
            <v>Frederick Health Hospital</v>
          </cell>
          <cell r="C9">
            <v>375189712.56920636</v>
          </cell>
          <cell r="D9">
            <v>15502351.634720648</v>
          </cell>
          <cell r="E9">
            <v>390692064.20392698</v>
          </cell>
        </row>
        <row r="10">
          <cell r="A10">
            <v>210006</v>
          </cell>
          <cell r="B10" t="str">
            <v>Harford Memorial Hospital</v>
          </cell>
          <cell r="C10">
            <v>110664933.89728206</v>
          </cell>
          <cell r="D10">
            <v>3929143.3900165344</v>
          </cell>
          <cell r="E10">
            <v>114594077.2872986</v>
          </cell>
        </row>
        <row r="11">
          <cell r="A11">
            <v>210008</v>
          </cell>
          <cell r="B11" t="str">
            <v>Mercy Medical Center</v>
          </cell>
          <cell r="C11">
            <v>588582448.77491951</v>
          </cell>
          <cell r="D11">
            <v>39004861.873213887</v>
          </cell>
          <cell r="E11">
            <v>627587310.6481334</v>
          </cell>
        </row>
        <row r="12">
          <cell r="A12">
            <v>210009</v>
          </cell>
          <cell r="B12" t="str">
            <v>Johns Hopkins Hospital</v>
          </cell>
          <cell r="C12">
            <v>2632842394.9767604</v>
          </cell>
          <cell r="D12">
            <v>115900612.93861395</v>
          </cell>
          <cell r="E12">
            <v>2748743007.9153743</v>
          </cell>
        </row>
        <row r="13">
          <cell r="A13">
            <v>210010</v>
          </cell>
          <cell r="B13" t="str">
            <v>University of Maryland Shore Medical Center at Dorchester</v>
          </cell>
          <cell r="C13">
            <v>46684435.864955373</v>
          </cell>
          <cell r="D13">
            <v>1995536.6414595211</v>
          </cell>
          <cell r="E13">
            <v>48679972.506414898</v>
          </cell>
        </row>
        <row r="14">
          <cell r="A14">
            <v>210011</v>
          </cell>
          <cell r="B14" t="str">
            <v>St. Agnes Hospital</v>
          </cell>
          <cell r="C14">
            <v>446503412.21112752</v>
          </cell>
          <cell r="D14">
            <v>18516622.554822668</v>
          </cell>
          <cell r="E14">
            <v>465020034.7659502</v>
          </cell>
        </row>
        <row r="15">
          <cell r="A15">
            <v>210012</v>
          </cell>
          <cell r="B15" t="str">
            <v>Sinai Hospital</v>
          </cell>
          <cell r="C15">
            <v>875312936.17802691</v>
          </cell>
          <cell r="D15">
            <v>25073753.852242336</v>
          </cell>
          <cell r="E15">
            <v>900386690.03026927</v>
          </cell>
        </row>
        <row r="16">
          <cell r="A16">
            <v>210013</v>
          </cell>
          <cell r="B16" t="str">
            <v>Grace Medical Center</v>
          </cell>
          <cell r="C16">
            <v>46341876.054503791</v>
          </cell>
          <cell r="D16">
            <v>1735517.9985955791</v>
          </cell>
          <cell r="E16">
            <v>48077394.053099371</v>
          </cell>
        </row>
        <row r="17">
          <cell r="A17">
            <v>210015</v>
          </cell>
          <cell r="B17" t="str">
            <v>MedStar Franklin Square Hospital Center</v>
          </cell>
          <cell r="C17">
            <v>583976138.38305783</v>
          </cell>
          <cell r="D17">
            <v>20129601.571845759</v>
          </cell>
          <cell r="E17">
            <v>604105739.9549036</v>
          </cell>
        </row>
        <row r="18">
          <cell r="A18">
            <v>210016</v>
          </cell>
          <cell r="B18" t="str">
            <v>Adventist White Oak</v>
          </cell>
          <cell r="C18">
            <v>310511567.84132731</v>
          </cell>
          <cell r="D18">
            <v>13685617.815396428</v>
          </cell>
          <cell r="E18">
            <v>324197185.65672374</v>
          </cell>
        </row>
        <row r="19">
          <cell r="A19">
            <v>210017</v>
          </cell>
          <cell r="B19" t="str">
            <v>Garrett County Memorial Hospital</v>
          </cell>
          <cell r="C19">
            <v>65205955.504200757</v>
          </cell>
          <cell r="D19">
            <v>5109973.6869191118</v>
          </cell>
          <cell r="E19">
            <v>70315929.191119865</v>
          </cell>
        </row>
        <row r="20">
          <cell r="A20">
            <v>210018</v>
          </cell>
          <cell r="B20" t="str">
            <v>MedStar Montgomery Medical Center</v>
          </cell>
          <cell r="C20">
            <v>183902261.90732968</v>
          </cell>
          <cell r="D20">
            <v>5355939.0341955908</v>
          </cell>
          <cell r="E20">
            <v>189258200.94152528</v>
          </cell>
        </row>
        <row r="21">
          <cell r="A21">
            <v>210019</v>
          </cell>
          <cell r="B21" t="str">
            <v>Peninsula Regional Medical Center &amp; McCready Health Pavillion</v>
          </cell>
          <cell r="C21">
            <v>492139579.70773017</v>
          </cell>
          <cell r="D21">
            <v>22347796.498595674</v>
          </cell>
          <cell r="E21">
            <v>508596650.19808817</v>
          </cell>
        </row>
        <row r="22">
          <cell r="A22">
            <v>210022</v>
          </cell>
          <cell r="B22" t="str">
            <v>Suburban Hospital</v>
          </cell>
          <cell r="C22">
            <v>362080106.95333821</v>
          </cell>
          <cell r="D22">
            <v>12436330.812192824</v>
          </cell>
          <cell r="E22">
            <v>374516437.765531</v>
          </cell>
        </row>
        <row r="23">
          <cell r="A23">
            <v>210023</v>
          </cell>
          <cell r="B23" t="str">
            <v>Anne Arundel Medical Center</v>
          </cell>
          <cell r="C23">
            <v>690707910.1492455</v>
          </cell>
          <cell r="D23">
            <v>37385953.481535181</v>
          </cell>
          <cell r="E23">
            <v>728093863.6307807</v>
          </cell>
        </row>
        <row r="24">
          <cell r="A24">
            <v>210024</v>
          </cell>
          <cell r="B24" t="str">
            <v>MedStar Union Memorial Hospital</v>
          </cell>
          <cell r="C24">
            <v>438238124.19537467</v>
          </cell>
          <cell r="D24">
            <v>15049241.117512316</v>
          </cell>
          <cell r="E24">
            <v>453287365.31288695</v>
          </cell>
        </row>
        <row r="25">
          <cell r="A25">
            <v>210027</v>
          </cell>
          <cell r="B25" t="str">
            <v>Western Maryland Regional Medical Center</v>
          </cell>
          <cell r="C25">
            <v>347732938.48592621</v>
          </cell>
          <cell r="D25">
            <v>11049461.83918995</v>
          </cell>
          <cell r="E25">
            <v>358782400.32511616</v>
          </cell>
        </row>
        <row r="26">
          <cell r="A26">
            <v>210028</v>
          </cell>
          <cell r="B26" t="str">
            <v>MedStar St. Mary's Hospital</v>
          </cell>
          <cell r="C26">
            <v>197624284.488893</v>
          </cell>
          <cell r="D26">
            <v>8392507.7249896228</v>
          </cell>
          <cell r="E26">
            <v>206016792.21388263</v>
          </cell>
        </row>
        <row r="27">
          <cell r="A27">
            <v>210029</v>
          </cell>
          <cell r="B27" t="str">
            <v>Johns Hopkins Bayview Medical Center</v>
          </cell>
          <cell r="C27">
            <v>726751755.03407121</v>
          </cell>
          <cell r="D27">
            <v>26007614.035721984</v>
          </cell>
          <cell r="E27">
            <v>752759369.06979322</v>
          </cell>
        </row>
        <row r="28">
          <cell r="A28">
            <v>210030</v>
          </cell>
          <cell r="B28" t="str">
            <v>University of Maryland Shore Medical Center at Chestertown</v>
          </cell>
          <cell r="C28">
            <v>54158102.794749722</v>
          </cell>
          <cell r="D28">
            <v>1600977.3072457518</v>
          </cell>
          <cell r="E28">
            <v>55759080.101995476</v>
          </cell>
        </row>
        <row r="29">
          <cell r="A29">
            <v>210032</v>
          </cell>
          <cell r="B29" t="str">
            <v>Union Hospital of Cecil County</v>
          </cell>
          <cell r="C29">
            <v>172925690.97648051</v>
          </cell>
          <cell r="D29">
            <v>7729277.4382865904</v>
          </cell>
          <cell r="E29">
            <v>180654968.41476712</v>
          </cell>
        </row>
        <row r="30">
          <cell r="A30">
            <v>210033</v>
          </cell>
          <cell r="B30" t="str">
            <v>Carroll Hospital Center</v>
          </cell>
          <cell r="C30">
            <v>242971535.41675964</v>
          </cell>
          <cell r="D30">
            <v>8942807.0068191681</v>
          </cell>
          <cell r="E30">
            <v>251914342.4235788</v>
          </cell>
        </row>
        <row r="31">
          <cell r="A31">
            <v>210034</v>
          </cell>
          <cell r="B31" t="str">
            <v>MedStar Harbor Hospital Center</v>
          </cell>
          <cell r="C31">
            <v>195813676.92123276</v>
          </cell>
          <cell r="D31">
            <v>3538722.7263494362</v>
          </cell>
          <cell r="E31">
            <v>199352399.6475822</v>
          </cell>
        </row>
        <row r="32">
          <cell r="A32">
            <v>210035</v>
          </cell>
          <cell r="B32" t="str">
            <v>University of Maryland Charles Regional Medical Center</v>
          </cell>
          <cell r="C32">
            <v>163911506.50979006</v>
          </cell>
          <cell r="D32">
            <v>4892484.1784261735</v>
          </cell>
          <cell r="E32">
            <v>168803990.68821624</v>
          </cell>
        </row>
        <row r="33">
          <cell r="A33">
            <v>210037</v>
          </cell>
          <cell r="B33" t="str">
            <v>University of Maryland Shore Medical Center at Easton</v>
          </cell>
          <cell r="C33">
            <v>235623551.73539445</v>
          </cell>
          <cell r="D33">
            <v>9856279.3688823115</v>
          </cell>
          <cell r="E33">
            <v>245479831.10427675</v>
          </cell>
        </row>
        <row r="34">
          <cell r="A34">
            <v>210038</v>
          </cell>
          <cell r="B34" t="str">
            <v>University of Maryland Medical Center Midtown Campus</v>
          </cell>
          <cell r="C34">
            <v>229865422.52370465</v>
          </cell>
          <cell r="D34">
            <v>8177115.4957061708</v>
          </cell>
          <cell r="E34">
            <v>238042538.01941082</v>
          </cell>
        </row>
        <row r="35">
          <cell r="A35">
            <v>210039</v>
          </cell>
          <cell r="B35" t="str">
            <v>Calvert Memorial Hospital</v>
          </cell>
          <cell r="C35">
            <v>160708745.1251542</v>
          </cell>
          <cell r="D35">
            <v>4948474.5770980548</v>
          </cell>
          <cell r="E35">
            <v>165657219.70225224</v>
          </cell>
        </row>
        <row r="36">
          <cell r="A36">
            <v>210040</v>
          </cell>
          <cell r="B36" t="str">
            <v>Northwest Hospital Center</v>
          </cell>
          <cell r="C36">
            <v>278622872.76149601</v>
          </cell>
          <cell r="D36">
            <v>10624834.553772891</v>
          </cell>
          <cell r="E36">
            <v>289247707.31526887</v>
          </cell>
        </row>
        <row r="37">
          <cell r="A37">
            <v>210043</v>
          </cell>
          <cell r="B37" t="str">
            <v>University of Maryland Baltimore Washington Medical Center</v>
          </cell>
          <cell r="C37">
            <v>468969597.16976738</v>
          </cell>
          <cell r="D37">
            <v>18521570.162937019</v>
          </cell>
          <cell r="E37">
            <v>487491167.33270442</v>
          </cell>
        </row>
        <row r="38">
          <cell r="A38">
            <v>210044</v>
          </cell>
          <cell r="B38" t="str">
            <v>Greater Baltimore Medical Center</v>
          </cell>
          <cell r="C38">
            <v>501244787.0827924</v>
          </cell>
          <cell r="D38">
            <v>29698826.491316542</v>
          </cell>
          <cell r="E38">
            <v>530943613.57410896</v>
          </cell>
        </row>
        <row r="39">
          <cell r="A39">
            <v>210045</v>
          </cell>
          <cell r="B39" t="str">
            <v>McCready Health Pavillion</v>
          </cell>
          <cell r="C39">
            <v>0</v>
          </cell>
          <cell r="D39">
            <v>0</v>
          </cell>
          <cell r="E39">
            <v>5890726.0082377195</v>
          </cell>
        </row>
        <row r="40">
          <cell r="A40">
            <v>210048</v>
          </cell>
          <cell r="B40" t="str">
            <v>Howard County General Hospital</v>
          </cell>
          <cell r="C40">
            <v>317328094.88947791</v>
          </cell>
          <cell r="D40">
            <v>11138078.597852342</v>
          </cell>
          <cell r="E40">
            <v>328466173.48733026</v>
          </cell>
        </row>
        <row r="41">
          <cell r="A41">
            <v>210049</v>
          </cell>
          <cell r="B41" t="str">
            <v>Upper Chesapeake Medical Center</v>
          </cell>
          <cell r="C41">
            <v>337143135.90880835</v>
          </cell>
          <cell r="D41">
            <v>10842452.936808441</v>
          </cell>
          <cell r="E41">
            <v>347985588.84561682</v>
          </cell>
        </row>
        <row r="42">
          <cell r="A42">
            <v>210051</v>
          </cell>
          <cell r="B42" t="str">
            <v>Doctors Community Hospital</v>
          </cell>
          <cell r="C42">
            <v>272557221.1961633</v>
          </cell>
          <cell r="D42">
            <v>12044707.606253624</v>
          </cell>
          <cell r="E42">
            <v>284601928.80241692</v>
          </cell>
        </row>
        <row r="43">
          <cell r="A43">
            <v>210055</v>
          </cell>
          <cell r="B43" t="str">
            <v>University of Maryland Laurel Medical Center</v>
          </cell>
          <cell r="C43">
            <v>34009727.213613033</v>
          </cell>
          <cell r="D43">
            <v>974592.93213275122</v>
          </cell>
          <cell r="E43">
            <v>34984320.145745784</v>
          </cell>
        </row>
        <row r="44">
          <cell r="A44">
            <v>210056</v>
          </cell>
          <cell r="B44" t="str">
            <v>MedStar Good Samaritan Hospital</v>
          </cell>
          <cell r="C44">
            <v>279030460.71680474</v>
          </cell>
          <cell r="D44">
            <v>7822689.7654153705</v>
          </cell>
          <cell r="E44">
            <v>286853150.48222011</v>
          </cell>
        </row>
        <row r="45">
          <cell r="A45">
            <v>210057</v>
          </cell>
          <cell r="B45" t="str">
            <v>Shady Grove Adventist Hospital</v>
          </cell>
          <cell r="C45">
            <v>477081179.77056146</v>
          </cell>
          <cell r="D45">
            <v>16027783.055086872</v>
          </cell>
          <cell r="E45">
            <v>493108962.82564831</v>
          </cell>
        </row>
        <row r="46">
          <cell r="A46">
            <v>210058</v>
          </cell>
          <cell r="B46" t="str">
            <v>University of Maryland Rehabilitation &amp; Orthopaedic Institute</v>
          </cell>
          <cell r="C46">
            <v>130680697.96575283</v>
          </cell>
          <cell r="D46">
            <v>2719647.5471175751</v>
          </cell>
          <cell r="E46">
            <v>133400345.5128704</v>
          </cell>
        </row>
        <row r="47">
          <cell r="A47">
            <v>210060</v>
          </cell>
          <cell r="B47" t="str">
            <v>Fort Washington Medical Center</v>
          </cell>
          <cell r="C47">
            <v>53507790.388608485</v>
          </cell>
          <cell r="D47">
            <v>1912037.3859266939</v>
          </cell>
          <cell r="E47">
            <v>55419827.774535179</v>
          </cell>
        </row>
        <row r="48">
          <cell r="A48">
            <v>210061</v>
          </cell>
          <cell r="B48" t="str">
            <v>Atlantic General Hospital</v>
          </cell>
          <cell r="C48">
            <v>116195468.69366743</v>
          </cell>
          <cell r="D48">
            <v>6013644.3278117385</v>
          </cell>
          <cell r="E48">
            <v>122209113.02147916</v>
          </cell>
        </row>
        <row r="49">
          <cell r="A49">
            <v>210062</v>
          </cell>
          <cell r="B49" t="str">
            <v>MedStar Southern Maryland Hospital Center</v>
          </cell>
          <cell r="C49">
            <v>288214724.30399251</v>
          </cell>
          <cell r="D49">
            <v>10594631.751717389</v>
          </cell>
          <cell r="E49">
            <v>298809356.0557099</v>
          </cell>
        </row>
        <row r="50">
          <cell r="A50">
            <v>210063</v>
          </cell>
          <cell r="B50" t="str">
            <v>University of Maryland St. Joseph Medical Center</v>
          </cell>
          <cell r="C50">
            <v>401396003.79041696</v>
          </cell>
          <cell r="D50">
            <v>16109533.299182052</v>
          </cell>
          <cell r="E50">
            <v>417505537.08959901</v>
          </cell>
        </row>
        <row r="51">
          <cell r="A51">
            <v>210087</v>
          </cell>
          <cell r="B51" t="str">
            <v>Germantown Emergency Center</v>
          </cell>
          <cell r="C51">
            <v>15373416.020784937</v>
          </cell>
          <cell r="D51">
            <v>5575.6555775183479</v>
          </cell>
          <cell r="E51">
            <v>15378991.676362455</v>
          </cell>
        </row>
        <row r="52">
          <cell r="A52">
            <v>210088</v>
          </cell>
          <cell r="B52" t="str">
            <v>University of Maryland Queen Anne's Freestanding Emergency Center</v>
          </cell>
          <cell r="C52">
            <v>8092279.8515915582</v>
          </cell>
          <cell r="D52">
            <v>11331.55211376345</v>
          </cell>
          <cell r="E52">
            <v>8103611.4037053213</v>
          </cell>
        </row>
        <row r="53">
          <cell r="A53">
            <v>333</v>
          </cell>
          <cell r="B53" t="str">
            <v>Bowie Emergency Center</v>
          </cell>
          <cell r="C53">
            <v>22356688.348780435</v>
          </cell>
          <cell r="D53">
            <v>34833.422540769599</v>
          </cell>
          <cell r="E53">
            <v>22391521.771321204</v>
          </cell>
        </row>
        <row r="54">
          <cell r="A54">
            <v>210064</v>
          </cell>
          <cell r="B54" t="str">
            <v>Levindale</v>
          </cell>
          <cell r="C54">
            <v>64461278.381390169</v>
          </cell>
          <cell r="D54">
            <v>2221032.7961385008</v>
          </cell>
          <cell r="E54">
            <v>66682311.177528672</v>
          </cell>
        </row>
        <row r="55">
          <cell r="A55">
            <v>8992</v>
          </cell>
          <cell r="B55" t="str">
            <v>University of Maryland - MIEMSS</v>
          </cell>
          <cell r="C55">
            <v>236546016.57657894</v>
          </cell>
          <cell r="D55">
            <v>7097963.787579421</v>
          </cell>
          <cell r="E55">
            <v>243643980.36415836</v>
          </cell>
        </row>
        <row r="56">
          <cell r="A56">
            <v>210065</v>
          </cell>
          <cell r="B56" t="str">
            <v>Holy Cross Hospital - Germantown</v>
          </cell>
          <cell r="C56">
            <v>121832129.51616058</v>
          </cell>
          <cell r="D56">
            <v>5733497.7796629965</v>
          </cell>
          <cell r="E56">
            <v>127565627.29582357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</sheetNames>
    <sheetDataSet>
      <sheetData sheetId="0"/>
      <sheetData sheetId="1"/>
      <sheetData sheetId="2"/>
      <sheetData sheetId="3">
        <row r="1">
          <cell r="A1" t="str">
            <v>RY2021 CYTD2019 PAU  Readmissions Performance</v>
          </cell>
        </row>
        <row r="2">
          <cell r="A2" t="str">
            <v xml:space="preserve">Date produced: </v>
          </cell>
          <cell r="B2">
            <v>43966</v>
          </cell>
        </row>
        <row r="3">
          <cell r="A3" t="str">
            <v>Data through:</v>
          </cell>
          <cell r="B3">
            <v>43861</v>
          </cell>
          <cell r="C3" t="str">
            <v>To capture sending readmits for Dec 2019</v>
          </cell>
        </row>
        <row r="4">
          <cell r="A4" t="str">
            <v>Visits through:</v>
          </cell>
          <cell r="B4">
            <v>43830</v>
          </cell>
        </row>
        <row r="6">
          <cell r="A6" t="str">
            <v>REPORT IS LIMITED TO 30 DAY READMITS THAT ARE NOT PQIS OR PDIS</v>
          </cell>
        </row>
        <row r="7">
          <cell r="A7" t="str">
            <v>Hospital ID</v>
          </cell>
          <cell r="B7" t="str">
            <v>Hospital Name</v>
          </cell>
          <cell r="C7" t="str">
            <v>Total CYTD2019 experienced revenue (actual)</v>
          </cell>
          <cell r="D7" t="str">
            <v>Non-PQI/PDI 30 day readmissions (sending)</v>
          </cell>
          <cell r="E7" t="str">
            <v>Intrahospital Non-PQI/PDI  30-day  readmissions</v>
          </cell>
          <cell r="F7" t="str">
            <v>Non-PQI/PDI Total Charge of  Intrahospital 30 readmissions*</v>
          </cell>
          <cell r="G7" t="str">
            <v>Average Charge of Non-PQI/PDI Intrahospital Readmission YTD*</v>
          </cell>
          <cell r="H7" t="str">
            <v>Estimated non-PQI/PDI RYTD2021 Readmission Revenue</v>
          </cell>
          <cell r="I7" t="str">
            <v>Estimated non-PQI/PDI RYTD2021 Readmission Performance %</v>
          </cell>
        </row>
        <row r="8">
          <cell r="A8" t="str">
            <v>A</v>
          </cell>
          <cell r="B8" t="str">
            <v>B</v>
          </cell>
          <cell r="C8" t="str">
            <v>C</v>
          </cell>
          <cell r="D8" t="str">
            <v>D</v>
          </cell>
          <cell r="E8" t="str">
            <v>E</v>
          </cell>
          <cell r="F8" t="str">
            <v>F</v>
          </cell>
          <cell r="G8" t="str">
            <v>G=F/E</v>
          </cell>
          <cell r="H8" t="str">
            <v>H=D*G</v>
          </cell>
          <cell r="I8" t="str">
            <v>I=H/C</v>
          </cell>
        </row>
        <row r="9">
          <cell r="A9">
            <v>210001</v>
          </cell>
          <cell r="B9" t="str">
            <v>Meritus</v>
          </cell>
          <cell r="C9">
            <v>367775288.56</v>
          </cell>
          <cell r="D9">
            <v>1434</v>
          </cell>
          <cell r="E9">
            <v>1358</v>
          </cell>
          <cell r="F9">
            <v>18837337.649999965</v>
          </cell>
          <cell r="G9">
            <v>13871.382658321034</v>
          </cell>
          <cell r="H9">
            <v>19891562.732032362</v>
          </cell>
          <cell r="I9">
            <v>5.4086186186996059E-2</v>
          </cell>
        </row>
        <row r="10">
          <cell r="A10">
            <v>210002</v>
          </cell>
          <cell r="B10" t="str">
            <v>UMMC</v>
          </cell>
          <cell r="C10">
            <v>1843355825.24</v>
          </cell>
          <cell r="D10">
            <v>3408</v>
          </cell>
          <cell r="E10">
            <v>1718</v>
          </cell>
          <cell r="F10">
            <v>52336214.850000001</v>
          </cell>
          <cell r="G10">
            <v>30463.454511059372</v>
          </cell>
          <cell r="H10">
            <v>103819452.97369035</v>
          </cell>
          <cell r="I10">
            <v>5.6320896677760697E-2</v>
          </cell>
        </row>
        <row r="11">
          <cell r="A11">
            <v>210003</v>
          </cell>
          <cell r="B11" t="str">
            <v>UM-PGHC</v>
          </cell>
          <cell r="C11">
            <v>337757724.79000002</v>
          </cell>
          <cell r="D11">
            <v>1139</v>
          </cell>
          <cell r="E11">
            <v>577</v>
          </cell>
          <cell r="F11">
            <v>12496894.600000003</v>
          </cell>
          <cell r="G11">
            <v>21658.396187175051</v>
          </cell>
          <cell r="H11">
            <v>24668913.257192384</v>
          </cell>
          <cell r="I11">
            <v>7.3037302914478769E-2</v>
          </cell>
        </row>
        <row r="12">
          <cell r="A12">
            <v>210004</v>
          </cell>
          <cell r="B12" t="str">
            <v>Holy Cross</v>
          </cell>
          <cell r="C12">
            <v>522908718.86000001</v>
          </cell>
          <cell r="D12">
            <v>2137</v>
          </cell>
          <cell r="E12">
            <v>1333</v>
          </cell>
          <cell r="F12">
            <v>20808211.039999958</v>
          </cell>
          <cell r="G12">
            <v>15610.060795198768</v>
          </cell>
          <cell r="H12">
            <v>33358699.919339765</v>
          </cell>
          <cell r="I12">
            <v>6.3794499338365396E-2</v>
          </cell>
        </row>
        <row r="13">
          <cell r="A13">
            <v>210005</v>
          </cell>
          <cell r="B13" t="str">
            <v>Frederick</v>
          </cell>
          <cell r="C13">
            <v>365156567.12</v>
          </cell>
          <cell r="D13">
            <v>1497</v>
          </cell>
          <cell r="E13">
            <v>1341</v>
          </cell>
          <cell r="F13">
            <v>19589971.290000025</v>
          </cell>
          <cell r="G13">
            <v>14608.479709172278</v>
          </cell>
          <cell r="H13">
            <v>21868894.124630898</v>
          </cell>
          <cell r="I13">
            <v>5.9889088938236752E-2</v>
          </cell>
        </row>
        <row r="14">
          <cell r="A14">
            <v>210006</v>
          </cell>
          <cell r="B14" t="str">
            <v>UM-Harford</v>
          </cell>
          <cell r="C14">
            <v>109604385.56</v>
          </cell>
          <cell r="D14">
            <v>640</v>
          </cell>
          <cell r="E14">
            <v>403</v>
          </cell>
          <cell r="F14">
            <v>5602660.0199999986</v>
          </cell>
          <cell r="G14">
            <v>13902.382183622825</v>
          </cell>
          <cell r="H14">
            <v>8897524.597518608</v>
          </cell>
          <cell r="I14">
            <v>8.1178545475699915E-2</v>
          </cell>
        </row>
        <row r="15">
          <cell r="A15">
            <v>210008</v>
          </cell>
          <cell r="B15" t="str">
            <v>Mercy</v>
          </cell>
          <cell r="C15">
            <v>572969550.13</v>
          </cell>
          <cell r="D15">
            <v>1181</v>
          </cell>
          <cell r="E15">
            <v>676</v>
          </cell>
          <cell r="F15">
            <v>10035169.02</v>
          </cell>
          <cell r="G15">
            <v>14844.924585798815</v>
          </cell>
          <cell r="H15">
            <v>17531855.935828403</v>
          </cell>
          <cell r="I15">
            <v>3.0598233242675171E-2</v>
          </cell>
        </row>
        <row r="16">
          <cell r="A16">
            <v>210009</v>
          </cell>
          <cell r="B16" t="str">
            <v>Johns Hopkins</v>
          </cell>
          <cell r="C16">
            <v>2553173185.9899998</v>
          </cell>
          <cell r="D16">
            <v>5437</v>
          </cell>
          <cell r="E16">
            <v>3668</v>
          </cell>
          <cell r="F16">
            <v>99942299.549999878</v>
          </cell>
          <cell r="G16">
            <v>27247.082756270414</v>
          </cell>
          <cell r="H16">
            <v>148142388.94584224</v>
          </cell>
          <cell r="I16">
            <v>5.802285162586792E-2</v>
          </cell>
        </row>
        <row r="17">
          <cell r="A17">
            <v>210010</v>
          </cell>
          <cell r="B17" t="str">
            <v>UM-Dorchester</v>
          </cell>
          <cell r="C17">
            <v>42528867.630000003</v>
          </cell>
          <cell r="D17">
            <v>154</v>
          </cell>
          <cell r="E17">
            <v>100</v>
          </cell>
          <cell r="F17">
            <v>1991597.7900000005</v>
          </cell>
          <cell r="G17">
            <v>19915.977900000005</v>
          </cell>
          <cell r="H17">
            <v>3067060.5966000007</v>
          </cell>
          <cell r="I17">
            <v>7.2117146952590999E-2</v>
          </cell>
        </row>
        <row r="18">
          <cell r="A18">
            <v>210011</v>
          </cell>
          <cell r="B18" t="str">
            <v>St. Agnes</v>
          </cell>
          <cell r="C18">
            <v>432391813.98000002</v>
          </cell>
          <cell r="D18">
            <v>1394</v>
          </cell>
          <cell r="E18">
            <v>831</v>
          </cell>
          <cell r="F18">
            <v>17666322.849999998</v>
          </cell>
          <cell r="G18">
            <v>21259.112936221416</v>
          </cell>
          <cell r="H18">
            <v>29635203.433092654</v>
          </cell>
          <cell r="I18">
            <v>6.8537845710611459E-2</v>
          </cell>
        </row>
        <row r="19">
          <cell r="A19">
            <v>210012</v>
          </cell>
          <cell r="B19" t="str">
            <v>Sinai</v>
          </cell>
          <cell r="C19">
            <v>814340406.92999995</v>
          </cell>
          <cell r="D19">
            <v>1397</v>
          </cell>
          <cell r="E19">
            <v>657</v>
          </cell>
          <cell r="F19">
            <v>17181386.280000001</v>
          </cell>
          <cell r="G19">
            <v>26151.27287671233</v>
          </cell>
          <cell r="H19">
            <v>36533328.208767124</v>
          </cell>
          <cell r="I19">
            <v>4.486247753134949E-2</v>
          </cell>
        </row>
        <row r="20">
          <cell r="A20">
            <v>210013</v>
          </cell>
          <cell r="B20" t="str">
            <v>Bon Secours</v>
          </cell>
          <cell r="D20">
            <v>595</v>
          </cell>
          <cell r="E20">
            <v>212</v>
          </cell>
          <cell r="F20">
            <v>4249799.1799999988</v>
          </cell>
        </row>
        <row r="21">
          <cell r="A21">
            <v>210015</v>
          </cell>
          <cell r="B21" t="str">
            <v>MedStar Fr Square</v>
          </cell>
          <cell r="C21">
            <v>570370831.00999999</v>
          </cell>
          <cell r="D21">
            <v>2723</v>
          </cell>
          <cell r="E21">
            <v>1859</v>
          </cell>
          <cell r="F21">
            <v>26553988.600000016</v>
          </cell>
          <cell r="G21">
            <v>14284.017536309853</v>
          </cell>
          <cell r="H21">
            <v>38895379.751371734</v>
          </cell>
          <cell r="I21">
            <v>6.8193143191591088E-2</v>
          </cell>
        </row>
        <row r="22">
          <cell r="A22">
            <v>210016</v>
          </cell>
          <cell r="B22" t="str">
            <v>White Oak Adventist</v>
          </cell>
          <cell r="C22">
            <v>300669202.12</v>
          </cell>
          <cell r="D22">
            <v>982</v>
          </cell>
          <cell r="E22">
            <v>562</v>
          </cell>
          <cell r="F22">
            <v>10869506.44999999</v>
          </cell>
          <cell r="G22">
            <v>19340.758807829163</v>
          </cell>
          <cell r="H22">
            <v>18992625.149288237</v>
          </cell>
          <cell r="I22">
            <v>6.3167843648010535E-2</v>
          </cell>
        </row>
        <row r="23">
          <cell r="A23">
            <v>210017</v>
          </cell>
          <cell r="B23" t="str">
            <v>Garrett</v>
          </cell>
          <cell r="C23">
            <v>66245229.670000002</v>
          </cell>
          <cell r="D23">
            <v>98</v>
          </cell>
          <cell r="E23">
            <v>94</v>
          </cell>
          <cell r="F23">
            <v>992767.78</v>
          </cell>
          <cell r="G23">
            <v>10561.359361702129</v>
          </cell>
          <cell r="H23">
            <v>1035013.2174468086</v>
          </cell>
          <cell r="I23">
            <v>1.5623966021443617E-2</v>
          </cell>
        </row>
        <row r="24">
          <cell r="A24">
            <v>210018</v>
          </cell>
          <cell r="B24" t="str">
            <v>MedStar Montgomery</v>
          </cell>
          <cell r="C24">
            <v>182200240.83000001</v>
          </cell>
          <cell r="D24">
            <v>685</v>
          </cell>
          <cell r="E24">
            <v>457</v>
          </cell>
          <cell r="F24">
            <v>6965701.6399999978</v>
          </cell>
          <cell r="G24">
            <v>15242.235536105029</v>
          </cell>
          <cell r="H24">
            <v>10440931.342231944</v>
          </cell>
          <cell r="I24">
            <v>5.7304706594618303E-2</v>
          </cell>
        </row>
        <row r="25">
          <cell r="A25">
            <v>210019</v>
          </cell>
          <cell r="B25" t="str">
            <v>Peninsula</v>
          </cell>
          <cell r="C25">
            <v>465164514.52999997</v>
          </cell>
          <cell r="D25">
            <v>1643</v>
          </cell>
          <cell r="E25">
            <v>1440</v>
          </cell>
          <cell r="F25">
            <v>22020896.559999969</v>
          </cell>
          <cell r="G25">
            <v>15292.289277777756</v>
          </cell>
          <cell r="H25">
            <v>25125231.283388853</v>
          </cell>
          <cell r="I25">
            <v>5.4013645707208055E-2</v>
          </cell>
        </row>
        <row r="26">
          <cell r="A26">
            <v>210022</v>
          </cell>
          <cell r="B26" t="str">
            <v>Suburban</v>
          </cell>
          <cell r="C26">
            <v>342771761.87</v>
          </cell>
          <cell r="D26">
            <v>1436</v>
          </cell>
          <cell r="E26">
            <v>967</v>
          </cell>
          <cell r="F26">
            <v>14026525.020000003</v>
          </cell>
          <cell r="G26">
            <v>14505.196504653572</v>
          </cell>
          <cell r="H26">
            <v>20829462.180682529</v>
          </cell>
          <cell r="I26">
            <v>6.0767730886135053E-2</v>
          </cell>
        </row>
        <row r="27">
          <cell r="A27">
            <v>210023</v>
          </cell>
          <cell r="B27" t="str">
            <v>Anne Arundel</v>
          </cell>
          <cell r="C27">
            <v>656039438.83000004</v>
          </cell>
          <cell r="D27">
            <v>2264</v>
          </cell>
          <cell r="E27">
            <v>1826</v>
          </cell>
          <cell r="F27">
            <v>21058568.490000013</v>
          </cell>
          <cell r="G27">
            <v>11532.622393209207</v>
          </cell>
          <cell r="H27">
            <v>26109857.098225646</v>
          </cell>
          <cell r="I27">
            <v>3.9799218694520452E-2</v>
          </cell>
        </row>
        <row r="28">
          <cell r="A28">
            <v>210024</v>
          </cell>
          <cell r="B28" t="str">
            <v>MedStar Union Mem</v>
          </cell>
          <cell r="C28">
            <v>425662192.95999998</v>
          </cell>
          <cell r="D28">
            <v>1274</v>
          </cell>
          <cell r="E28">
            <v>537</v>
          </cell>
          <cell r="F28">
            <v>11289586.980000015</v>
          </cell>
          <cell r="G28">
            <v>21023.439441340812</v>
          </cell>
          <cell r="H28">
            <v>26783861.848268196</v>
          </cell>
          <cell r="I28">
            <v>6.2922811307287302E-2</v>
          </cell>
        </row>
        <row r="29">
          <cell r="A29">
            <v>210027</v>
          </cell>
          <cell r="B29" t="str">
            <v>Western Maryland</v>
          </cell>
          <cell r="C29">
            <v>340308680.07999998</v>
          </cell>
          <cell r="D29">
            <v>1145</v>
          </cell>
          <cell r="E29">
            <v>1135</v>
          </cell>
          <cell r="F29">
            <v>17350067.239999995</v>
          </cell>
          <cell r="G29">
            <v>15286.402854625547</v>
          </cell>
          <cell r="H29">
            <v>17502931.26854625</v>
          </cell>
          <cell r="I29">
            <v>5.1432514928598502E-2</v>
          </cell>
        </row>
        <row r="30">
          <cell r="A30">
            <v>210028</v>
          </cell>
          <cell r="B30" t="str">
            <v>MedStar St. Mary's</v>
          </cell>
          <cell r="C30">
            <v>195213092.97</v>
          </cell>
          <cell r="D30">
            <v>707</v>
          </cell>
          <cell r="E30">
            <v>569</v>
          </cell>
          <cell r="F30">
            <v>7399229.879999998</v>
          </cell>
          <cell r="G30">
            <v>13003.91894551845</v>
          </cell>
          <cell r="H30">
            <v>9193770.6944815442</v>
          </cell>
          <cell r="I30">
            <v>4.7096076162752187E-2</v>
          </cell>
        </row>
        <row r="31">
          <cell r="A31">
            <v>210029</v>
          </cell>
          <cell r="B31" t="str">
            <v>JH Bayview</v>
          </cell>
          <cell r="C31">
            <v>711672634.10000002</v>
          </cell>
          <cell r="D31">
            <v>2223</v>
          </cell>
          <cell r="E31">
            <v>1270</v>
          </cell>
          <cell r="F31">
            <v>22407264.709999997</v>
          </cell>
          <cell r="G31">
            <v>17643.515519685036</v>
          </cell>
          <cell r="H31">
            <v>39221535.000259832</v>
          </cell>
          <cell r="I31">
            <v>5.5111765046102157E-2</v>
          </cell>
        </row>
        <row r="32">
          <cell r="A32">
            <v>210030</v>
          </cell>
          <cell r="B32" t="str">
            <v>UM-Chestertown</v>
          </cell>
          <cell r="C32">
            <v>43952538.659999996</v>
          </cell>
          <cell r="D32">
            <v>73</v>
          </cell>
          <cell r="E32">
            <v>48</v>
          </cell>
          <cell r="F32">
            <v>756341.64000000013</v>
          </cell>
          <cell r="G32">
            <v>15757.117500000002</v>
          </cell>
          <cell r="H32">
            <v>1150269.5775000001</v>
          </cell>
          <cell r="I32">
            <v>2.6170719884875022E-2</v>
          </cell>
        </row>
        <row r="33">
          <cell r="A33">
            <v>210032</v>
          </cell>
          <cell r="B33" t="str">
            <v>Union of Cecil</v>
          </cell>
          <cell r="C33">
            <v>165651661.97999999</v>
          </cell>
          <cell r="D33">
            <v>564</v>
          </cell>
          <cell r="E33">
            <v>493</v>
          </cell>
          <cell r="F33">
            <v>8795993.0200000033</v>
          </cell>
          <cell r="G33">
            <v>17841.770831643007</v>
          </cell>
          <cell r="H33">
            <v>10062758.749046655</v>
          </cell>
          <cell r="I33">
            <v>6.0746500389845685E-2</v>
          </cell>
        </row>
        <row r="34">
          <cell r="A34">
            <v>210033</v>
          </cell>
          <cell r="B34" t="str">
            <v>Carroll</v>
          </cell>
          <cell r="C34">
            <v>238156297.03999999</v>
          </cell>
          <cell r="D34">
            <v>1014</v>
          </cell>
          <cell r="E34">
            <v>835</v>
          </cell>
          <cell r="F34">
            <v>12317340.42999999</v>
          </cell>
          <cell r="G34">
            <v>14751.305904191606</v>
          </cell>
          <cell r="H34">
            <v>14957824.186850289</v>
          </cell>
          <cell r="I34">
            <v>6.280675494521154E-2</v>
          </cell>
        </row>
        <row r="35">
          <cell r="A35">
            <v>210034</v>
          </cell>
          <cell r="B35" t="str">
            <v>MedStar Harbor</v>
          </cell>
          <cell r="C35">
            <v>191505185.25999999</v>
          </cell>
          <cell r="D35">
            <v>851</v>
          </cell>
          <cell r="E35">
            <v>378</v>
          </cell>
          <cell r="F35">
            <v>6868002.3600000022</v>
          </cell>
          <cell r="G35">
            <v>18169.31841269842</v>
          </cell>
          <cell r="H35">
            <v>15462089.969206356</v>
          </cell>
          <cell r="I35">
            <v>8.0739797975778085E-2</v>
          </cell>
        </row>
        <row r="36">
          <cell r="A36">
            <v>210035</v>
          </cell>
          <cell r="B36" t="str">
            <v>UM-Charles Regional</v>
          </cell>
          <cell r="C36">
            <v>160613882.34</v>
          </cell>
          <cell r="D36">
            <v>652</v>
          </cell>
          <cell r="E36">
            <v>512</v>
          </cell>
          <cell r="F36">
            <v>8147226.3399999999</v>
          </cell>
          <cell r="G36">
            <v>15912.5514453125</v>
          </cell>
          <cell r="H36">
            <v>10374983.542343751</v>
          </cell>
          <cell r="I36">
            <v>6.4595808227717044E-2</v>
          </cell>
        </row>
        <row r="37">
          <cell r="A37">
            <v>210037</v>
          </cell>
          <cell r="B37" t="str">
            <v>UM-Easton</v>
          </cell>
          <cell r="C37">
            <v>249260902.16</v>
          </cell>
          <cell r="D37">
            <v>526</v>
          </cell>
          <cell r="E37">
            <v>412</v>
          </cell>
          <cell r="F37">
            <v>7338780.1200000029</v>
          </cell>
          <cell r="G37">
            <v>17812.573106796124</v>
          </cell>
          <cell r="H37">
            <v>9369413.4541747607</v>
          </cell>
          <cell r="I37">
            <v>3.7588780963973868E-2</v>
          </cell>
        </row>
        <row r="38">
          <cell r="A38">
            <v>210038</v>
          </cell>
          <cell r="B38" t="str">
            <v>UMMC Midtown</v>
          </cell>
          <cell r="C38">
            <v>231560786.49000001</v>
          </cell>
          <cell r="D38">
            <v>952</v>
          </cell>
          <cell r="E38">
            <v>341</v>
          </cell>
          <cell r="F38">
            <v>6553690.9400000004</v>
          </cell>
          <cell r="G38">
            <v>19219.035014662757</v>
          </cell>
          <cell r="H38">
            <v>18296521.333958946</v>
          </cell>
          <cell r="I38">
            <v>7.9013902186539184E-2</v>
          </cell>
        </row>
        <row r="39">
          <cell r="A39">
            <v>210039</v>
          </cell>
          <cell r="B39" t="str">
            <v>Calvert</v>
          </cell>
          <cell r="C39">
            <v>155126148.34</v>
          </cell>
          <cell r="D39">
            <v>657</v>
          </cell>
          <cell r="E39">
            <v>508</v>
          </cell>
          <cell r="F39">
            <v>6706066.9699999988</v>
          </cell>
          <cell r="G39">
            <v>13200.919232283462</v>
          </cell>
          <cell r="H39">
            <v>8673003.9356102347</v>
          </cell>
          <cell r="I39">
            <v>5.5909361693175362E-2</v>
          </cell>
        </row>
        <row r="40">
          <cell r="A40">
            <v>210040</v>
          </cell>
          <cell r="B40" t="str">
            <v>Northwest</v>
          </cell>
          <cell r="C40">
            <v>273003822.95999998</v>
          </cell>
          <cell r="D40">
            <v>1125</v>
          </cell>
          <cell r="E40">
            <v>639</v>
          </cell>
          <cell r="F40">
            <v>9774781.1899999902</v>
          </cell>
          <cell r="G40">
            <v>15296.997167449124</v>
          </cell>
          <cell r="H40">
            <v>17209121.813380264</v>
          </cell>
          <cell r="I40">
            <v>6.3036193511113253E-2</v>
          </cell>
        </row>
        <row r="41">
          <cell r="A41">
            <v>210043</v>
          </cell>
          <cell r="B41" t="str">
            <v>UM-BWMC</v>
          </cell>
          <cell r="C41">
            <v>467181820.74000001</v>
          </cell>
          <cell r="D41">
            <v>2292</v>
          </cell>
          <cell r="E41">
            <v>1582</v>
          </cell>
          <cell r="F41">
            <v>25318241.24000001</v>
          </cell>
          <cell r="G41">
            <v>16003.945158027818</v>
          </cell>
          <cell r="H41">
            <v>36681042.302199759</v>
          </cell>
          <cell r="I41">
            <v>7.8515560053467492E-2</v>
          </cell>
        </row>
        <row r="42">
          <cell r="A42">
            <v>210044</v>
          </cell>
          <cell r="B42" t="str">
            <v>GBMC</v>
          </cell>
          <cell r="C42">
            <v>490116776.56999999</v>
          </cell>
          <cell r="D42">
            <v>1389</v>
          </cell>
          <cell r="E42">
            <v>924</v>
          </cell>
          <cell r="F42">
            <v>13404764.469999986</v>
          </cell>
          <cell r="G42">
            <v>14507.320854978339</v>
          </cell>
          <cell r="H42">
            <v>20150668.667564914</v>
          </cell>
          <cell r="I42">
            <v>4.1114015334439244E-2</v>
          </cell>
        </row>
        <row r="43">
          <cell r="A43">
            <v>210045</v>
          </cell>
          <cell r="B43" t="str">
            <v>McCready</v>
          </cell>
          <cell r="C43">
            <v>15779079.6</v>
          </cell>
          <cell r="D43">
            <v>5</v>
          </cell>
          <cell r="E43">
            <v>0</v>
          </cell>
          <cell r="F43">
            <v>0</v>
          </cell>
        </row>
        <row r="44">
          <cell r="A44">
            <v>210048</v>
          </cell>
          <cell r="B44" t="str">
            <v>Howard County</v>
          </cell>
          <cell r="C44">
            <v>308874476.38</v>
          </cell>
          <cell r="D44">
            <v>1534</v>
          </cell>
          <cell r="E44">
            <v>1155</v>
          </cell>
          <cell r="F44">
            <v>15550888.989999998</v>
          </cell>
          <cell r="G44">
            <v>13463.973151515151</v>
          </cell>
          <cell r="H44">
            <v>20653734.814424243</v>
          </cell>
          <cell r="I44">
            <v>6.6867729106287521E-2</v>
          </cell>
        </row>
        <row r="45">
          <cell r="A45">
            <v>210049</v>
          </cell>
          <cell r="B45" t="str">
            <v>UM-Upper Chesapeake</v>
          </cell>
          <cell r="C45">
            <v>332341373.32999998</v>
          </cell>
          <cell r="D45">
            <v>1682</v>
          </cell>
          <cell r="E45">
            <v>1319</v>
          </cell>
          <cell r="F45">
            <v>16576321.479999989</v>
          </cell>
          <cell r="G45">
            <v>12567.340015162994</v>
          </cell>
          <cell r="H45">
            <v>21138265.905504156</v>
          </cell>
          <cell r="I45">
            <v>6.3604075814282721E-2</v>
          </cell>
        </row>
        <row r="46">
          <cell r="A46">
            <v>210051</v>
          </cell>
          <cell r="B46" t="str">
            <v>Doctors</v>
          </cell>
          <cell r="C46">
            <v>264593476.77000001</v>
          </cell>
          <cell r="D46">
            <v>1431</v>
          </cell>
          <cell r="E46">
            <v>881</v>
          </cell>
          <cell r="F46">
            <v>12429535.639999988</v>
          </cell>
          <cell r="G46">
            <v>14108.439999999986</v>
          </cell>
          <cell r="H46">
            <v>20189177.639999978</v>
          </cell>
          <cell r="I46">
            <v>7.630262804078719E-2</v>
          </cell>
        </row>
        <row r="47">
          <cell r="A47">
            <v>210055</v>
          </cell>
          <cell r="B47" t="str">
            <v>UM-Laurel*</v>
          </cell>
          <cell r="D47">
            <v>39</v>
          </cell>
          <cell r="E47">
            <v>5</v>
          </cell>
          <cell r="F47">
            <v>32240.09</v>
          </cell>
        </row>
        <row r="48">
          <cell r="A48">
            <v>210056</v>
          </cell>
          <cell r="B48" t="str">
            <v>MedStar Good Sam</v>
          </cell>
          <cell r="C48">
            <v>265156366.38</v>
          </cell>
          <cell r="D48">
            <v>1242</v>
          </cell>
          <cell r="E48">
            <v>718</v>
          </cell>
          <cell r="F48">
            <v>12633882.959999997</v>
          </cell>
          <cell r="G48">
            <v>17595.937270194983</v>
          </cell>
          <cell r="H48">
            <v>21854154.089582168</v>
          </cell>
          <cell r="I48">
            <v>8.2419873178766589E-2</v>
          </cell>
        </row>
        <row r="49">
          <cell r="A49">
            <v>210057</v>
          </cell>
          <cell r="B49" t="str">
            <v>Shady Grove</v>
          </cell>
          <cell r="C49">
            <v>464262269.08999997</v>
          </cell>
          <cell r="D49">
            <v>1389</v>
          </cell>
          <cell r="E49">
            <v>1028</v>
          </cell>
          <cell r="F49">
            <v>17323226.399999984</v>
          </cell>
          <cell r="G49">
            <v>16851.387548638115</v>
          </cell>
          <cell r="H49">
            <v>23406577.305058341</v>
          </cell>
          <cell r="I49">
            <v>5.0416712413303692E-2</v>
          </cell>
        </row>
        <row r="50">
          <cell r="A50">
            <v>210058</v>
          </cell>
          <cell r="B50" t="str">
            <v>UMROI</v>
          </cell>
          <cell r="C50">
            <v>126227598.06</v>
          </cell>
          <cell r="D50">
            <v>31</v>
          </cell>
          <cell r="E50">
            <v>0</v>
          </cell>
          <cell r="F50">
            <v>0</v>
          </cell>
        </row>
        <row r="51">
          <cell r="A51">
            <v>210060</v>
          </cell>
          <cell r="B51" t="str">
            <v>Ft. Washington</v>
          </cell>
          <cell r="C51">
            <v>53811916.469999999</v>
          </cell>
          <cell r="D51">
            <v>228</v>
          </cell>
          <cell r="E51">
            <v>93</v>
          </cell>
          <cell r="F51">
            <v>977233.68999999983</v>
          </cell>
          <cell r="G51">
            <v>10507.889139784944</v>
          </cell>
          <cell r="H51">
            <v>2395798.723870967</v>
          </cell>
          <cell r="I51">
            <v>4.4521713423951711E-2</v>
          </cell>
        </row>
        <row r="52">
          <cell r="A52">
            <v>210061</v>
          </cell>
          <cell r="B52" t="str">
            <v>Atlantic General</v>
          </cell>
          <cell r="C52">
            <v>113361361.91</v>
          </cell>
          <cell r="D52">
            <v>314</v>
          </cell>
          <cell r="E52">
            <v>219</v>
          </cell>
          <cell r="F52">
            <v>2719884.3099999996</v>
          </cell>
          <cell r="G52">
            <v>12419.563059360729</v>
          </cell>
          <cell r="H52">
            <v>3899742.8006392689</v>
          </cell>
          <cell r="I52">
            <v>3.4400987558136059E-2</v>
          </cell>
        </row>
        <row r="53">
          <cell r="A53">
            <v>210062</v>
          </cell>
          <cell r="B53" t="str">
            <v>MedStar Southern MD</v>
          </cell>
          <cell r="C53">
            <v>279369588.81</v>
          </cell>
          <cell r="D53">
            <v>1061</v>
          </cell>
          <cell r="E53">
            <v>647</v>
          </cell>
          <cell r="F53">
            <v>10834591.179999987</v>
          </cell>
          <cell r="G53">
            <v>16745.890540958248</v>
          </cell>
          <cell r="H53">
            <v>17767389.863956701</v>
          </cell>
          <cell r="I53">
            <v>6.3598153040345246E-2</v>
          </cell>
        </row>
        <row r="54">
          <cell r="A54">
            <v>210063</v>
          </cell>
          <cell r="B54" t="str">
            <v>UM-St. Joe</v>
          </cell>
          <cell r="C54">
            <v>397466383.35000002</v>
          </cell>
          <cell r="D54">
            <v>1332</v>
          </cell>
          <cell r="E54">
            <v>823</v>
          </cell>
          <cell r="F54">
            <v>13101587.420000007</v>
          </cell>
          <cell r="G54">
            <v>15919.304277035246</v>
          </cell>
          <cell r="H54">
            <v>21204513.297010947</v>
          </cell>
          <cell r="I54">
            <v>5.3349199291500143E-2</v>
          </cell>
        </row>
        <row r="55">
          <cell r="A55">
            <v>210064</v>
          </cell>
          <cell r="B55" t="str">
            <v>Levindale</v>
          </cell>
          <cell r="C55">
            <v>60312065.420000002</v>
          </cell>
          <cell r="D55">
            <v>128</v>
          </cell>
          <cell r="E55">
            <v>21</v>
          </cell>
          <cell r="F55">
            <v>884238.01000000013</v>
          </cell>
          <cell r="G55">
            <v>42106.571904761913</v>
          </cell>
          <cell r="H55">
            <v>5389641.2038095249</v>
          </cell>
          <cell r="I55">
            <v>8.9362570594743271E-2</v>
          </cell>
        </row>
        <row r="56">
          <cell r="A56">
            <v>210065</v>
          </cell>
          <cell r="B56" t="str">
            <v>HC-Germantown</v>
          </cell>
          <cell r="C56">
            <v>118029676.31</v>
          </cell>
          <cell r="D56">
            <v>492</v>
          </cell>
          <cell r="E56">
            <v>251</v>
          </cell>
          <cell r="F56">
            <v>4017174.7899999996</v>
          </cell>
          <cell r="G56">
            <v>16004.680438247011</v>
          </cell>
          <cell r="H56">
            <v>7874302.7756175296</v>
          </cell>
          <cell r="I56">
            <v>6.6714601122314379E-2</v>
          </cell>
        </row>
        <row r="58">
          <cell r="A58" t="str">
            <v>Statewide</v>
          </cell>
          <cell r="B58" t="str">
            <v>Statewide</v>
          </cell>
          <cell r="C58">
            <v>17683995608.179996</v>
          </cell>
          <cell r="D58">
            <v>56596</v>
          </cell>
          <cell r="E58">
            <v>37422</v>
          </cell>
          <cell r="F58">
            <v>654734001.14999962</v>
          </cell>
          <cell r="H58">
            <v>1009706479.510036</v>
          </cell>
          <cell r="I58">
            <v>5.7097191261627614E-2</v>
          </cell>
        </row>
        <row r="60">
          <cell r="A60" t="str">
            <v>*Charges do not include costs from categorical exclusions or ventilator support product line.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Data Dictionary"/>
      <sheetName val="3.Summary"/>
      <sheetName val="4. PAU Readmissions Performance"/>
      <sheetName val="5. PQI Avoid Admits Performance"/>
      <sheetName val="6. PDI Avoid Admits Perform"/>
    </sheetNames>
    <sheetDataSet>
      <sheetData sheetId="0"/>
      <sheetData sheetId="1"/>
      <sheetData sheetId="2">
        <row r="1">
          <cell r="A1" t="str">
            <v>RY2021 CY2019 PAU Performance</v>
          </cell>
        </row>
        <row r="2">
          <cell r="A2" t="str">
            <v xml:space="preserve">Date produced: </v>
          </cell>
          <cell r="C2">
            <v>43966</v>
          </cell>
          <cell r="D2">
            <v>43965</v>
          </cell>
          <cell r="E2">
            <v>43966</v>
          </cell>
        </row>
        <row r="3">
          <cell r="A3" t="str">
            <v>Data through:</v>
          </cell>
          <cell r="C3">
            <v>43861</v>
          </cell>
          <cell r="D3">
            <v>43830</v>
          </cell>
          <cell r="E3">
            <v>43830</v>
          </cell>
        </row>
        <row r="4">
          <cell r="A4" t="str">
            <v>Visits through:</v>
          </cell>
          <cell r="C4">
            <v>43830</v>
          </cell>
          <cell r="D4">
            <v>43830</v>
          </cell>
          <cell r="E4">
            <v>43830</v>
          </cell>
        </row>
        <row r="5">
          <cell r="A5"/>
        </row>
        <row r="7">
          <cell r="A7" t="str">
            <v>Hospital ID</v>
          </cell>
          <cell r="B7" t="str">
            <v>Hospital Name</v>
          </cell>
          <cell r="C7" t="str">
            <v>Estimated nonPQI RYTD2021 Readmission Performance %</v>
          </cell>
          <cell r="D7" t="str">
            <v>PQI90 Risk adjusted Rate with OOS</v>
          </cell>
          <cell r="E7" t="str">
            <v>PDI90 Risk Adjusted Rate</v>
          </cell>
        </row>
        <row r="8">
          <cell r="A8" t="str">
            <v>A</v>
          </cell>
          <cell r="B8" t="str">
            <v>B</v>
          </cell>
          <cell r="C8" t="str">
            <v>C</v>
          </cell>
          <cell r="D8" t="str">
            <v>D</v>
          </cell>
          <cell r="E8" t="str">
            <v>E</v>
          </cell>
        </row>
        <row r="9">
          <cell r="A9">
            <v>210001</v>
          </cell>
          <cell r="B9" t="str">
            <v>Meritus</v>
          </cell>
          <cell r="C9">
            <v>5.1162823110116003E-2</v>
          </cell>
          <cell r="D9">
            <v>16.72898107217582</v>
          </cell>
          <cell r="E9">
            <v>1.2977870922420789</v>
          </cell>
        </row>
        <row r="10">
          <cell r="A10">
            <v>210002</v>
          </cell>
          <cell r="B10" t="str">
            <v>UMMC</v>
          </cell>
          <cell r="C10">
            <v>5.0994079110580751E-2</v>
          </cell>
          <cell r="D10">
            <v>29.905945779720543</v>
          </cell>
          <cell r="E10">
            <v>3.361257428481959</v>
          </cell>
        </row>
        <row r="11">
          <cell r="A11">
            <v>210003</v>
          </cell>
          <cell r="B11" t="str">
            <v>UM-PGHC</v>
          </cell>
          <cell r="C11">
            <v>6.3514126427873505E-2</v>
          </cell>
          <cell r="D11">
            <v>19.96487037896404</v>
          </cell>
          <cell r="E11">
            <v>7.2612231283849929E-2</v>
          </cell>
        </row>
        <row r="12">
          <cell r="A12">
            <v>210004</v>
          </cell>
          <cell r="B12" t="str">
            <v>Holy Cross</v>
          </cell>
          <cell r="C12">
            <v>6.0169228293182365E-2</v>
          </cell>
          <cell r="D12">
            <v>8.6035583895520684</v>
          </cell>
          <cell r="E12">
            <v>0.23154462657466016</v>
          </cell>
        </row>
        <row r="13">
          <cell r="A13">
            <v>210005</v>
          </cell>
          <cell r="B13" t="str">
            <v>Frederick</v>
          </cell>
          <cell r="C13">
            <v>5.6879232719759601E-2</v>
          </cell>
          <cell r="D13">
            <v>10.089215128370915</v>
          </cell>
          <cell r="E13">
            <v>0.39701573712790234</v>
          </cell>
        </row>
        <row r="14">
          <cell r="A14">
            <v>210006</v>
          </cell>
          <cell r="B14" t="str">
            <v>UM-Harford</v>
          </cell>
          <cell r="C14">
            <v>7.051236402215795E-2</v>
          </cell>
          <cell r="D14">
            <v>13.666697497229876</v>
          </cell>
          <cell r="E14">
            <v>1.5313188093044405</v>
          </cell>
        </row>
        <row r="15">
          <cell r="A15">
            <v>210008</v>
          </cell>
          <cell r="B15" t="str">
            <v>Mercy</v>
          </cell>
          <cell r="C15">
            <v>2.9871835250156346E-2</v>
          </cell>
          <cell r="D15">
            <v>23.291766113497765</v>
          </cell>
          <cell r="E15">
            <v>3.2888526102659235</v>
          </cell>
        </row>
        <row r="16">
          <cell r="A16">
            <v>210009</v>
          </cell>
          <cell r="B16" t="str">
            <v>Johns Hopkins</v>
          </cell>
          <cell r="C16">
            <v>5.5791465558553785E-2</v>
          </cell>
          <cell r="D16">
            <v>23.513137658652155</v>
          </cell>
          <cell r="E16">
            <v>3.2318946695370951</v>
          </cell>
        </row>
        <row r="17">
          <cell r="A17">
            <v>210010</v>
          </cell>
          <cell r="B17" t="str">
            <v>UM-Dorchester</v>
          </cell>
          <cell r="C17">
            <v>5.5225464653042379E-2</v>
          </cell>
          <cell r="D17">
            <v>9.9235780306025632</v>
          </cell>
          <cell r="E17">
            <v>0.39301604421482411</v>
          </cell>
        </row>
        <row r="18">
          <cell r="A18">
            <v>210011</v>
          </cell>
          <cell r="B18" t="str">
            <v>St. Agnes</v>
          </cell>
          <cell r="C18">
            <v>5.6489035766157207E-2</v>
          </cell>
          <cell r="D18">
            <v>15.048946477661344</v>
          </cell>
          <cell r="E18">
            <v>2.0652590332520768</v>
          </cell>
        </row>
        <row r="19">
          <cell r="A19">
            <v>210012</v>
          </cell>
          <cell r="B19" t="str">
            <v>Sinai</v>
          </cell>
          <cell r="C19">
            <v>3.5791288329075459E-2</v>
          </cell>
          <cell r="D19">
            <v>19.317301537293567</v>
          </cell>
          <cell r="E19">
            <v>1.7233978496901068</v>
          </cell>
        </row>
        <row r="20">
          <cell r="A20">
            <v>210013</v>
          </cell>
          <cell r="B20" t="str">
            <v>Bon Secours</v>
          </cell>
          <cell r="C20" t="e">
            <v>#DIV/0!</v>
          </cell>
          <cell r="D20">
            <v>34.475204647908228</v>
          </cell>
          <cell r="E20" t="str">
            <v/>
          </cell>
        </row>
        <row r="21">
          <cell r="A21">
            <v>210015</v>
          </cell>
          <cell r="B21" t="str">
            <v>MedStar Fr Square</v>
          </cell>
          <cell r="C21">
            <v>6.1989717586283806E-2</v>
          </cell>
          <cell r="D21">
            <v>24.716365809968291</v>
          </cell>
          <cell r="E21">
            <v>1.4669305591229582</v>
          </cell>
        </row>
        <row r="22">
          <cell r="A22">
            <v>210016</v>
          </cell>
          <cell r="B22" t="str">
            <v>White Oak Adventist</v>
          </cell>
          <cell r="C22">
            <v>5.4571317079410347E-2</v>
          </cell>
          <cell r="D22">
            <v>12.489911378984498</v>
          </cell>
          <cell r="E22">
            <v>0.14233706883733391</v>
          </cell>
        </row>
        <row r="23">
          <cell r="A23">
            <v>210017</v>
          </cell>
          <cell r="B23" t="str">
            <v>Garrett</v>
          </cell>
          <cell r="C23">
            <v>1.498478297434698E-2</v>
          </cell>
          <cell r="D23">
            <v>10.628873772053984</v>
          </cell>
          <cell r="E23">
            <v>2.9361783847851539</v>
          </cell>
        </row>
        <row r="24">
          <cell r="A24">
            <v>210018</v>
          </cell>
          <cell r="B24" t="str">
            <v>MedStar Montgomery</v>
          </cell>
          <cell r="C24">
            <v>4.7570167562265508E-2</v>
          </cell>
          <cell r="D24">
            <v>14.721691369986027</v>
          </cell>
          <cell r="E24">
            <v>0.40372267310037141</v>
          </cell>
        </row>
        <row r="25">
          <cell r="A25">
            <v>210019</v>
          </cell>
          <cell r="B25" t="str">
            <v>Peninsula</v>
          </cell>
          <cell r="C25">
            <v>5.4045888061762762E-2</v>
          </cell>
          <cell r="D25">
            <v>15.614110187331622</v>
          </cell>
          <cell r="E25">
            <v>1.3520283719313357</v>
          </cell>
        </row>
        <row r="26">
          <cell r="A26">
            <v>210022</v>
          </cell>
          <cell r="B26" t="str">
            <v>Suburban</v>
          </cell>
          <cell r="C26">
            <v>5.6136201234328297E-2</v>
          </cell>
          <cell r="D26">
            <v>6.8959575217390983</v>
          </cell>
          <cell r="E26">
            <v>0.18998153353557051</v>
          </cell>
        </row>
        <row r="27">
          <cell r="A27">
            <v>210023</v>
          </cell>
          <cell r="B27" t="str">
            <v>Anne Arundel</v>
          </cell>
          <cell r="C27">
            <v>3.9379994560238246E-2</v>
          </cell>
          <cell r="D27">
            <v>9.7207787012841678</v>
          </cell>
          <cell r="E27">
            <v>0.7060369466579125</v>
          </cell>
        </row>
        <row r="28">
          <cell r="A28">
            <v>210024</v>
          </cell>
          <cell r="B28" t="str">
            <v>MedStar Union Mem</v>
          </cell>
          <cell r="C28">
            <v>5.5173633489459285E-2</v>
          </cell>
          <cell r="D28">
            <v>25.35993787499644</v>
          </cell>
          <cell r="E28">
            <v>2.9672257035749459</v>
          </cell>
        </row>
        <row r="29">
          <cell r="A29">
            <v>210027</v>
          </cell>
          <cell r="B29" t="str">
            <v>Western Maryland</v>
          </cell>
          <cell r="C29">
            <v>5.1667601500777434E-2</v>
          </cell>
          <cell r="D29">
            <v>15.515900107122183</v>
          </cell>
          <cell r="E29">
            <v>0.37111078998916519</v>
          </cell>
        </row>
        <row r="30">
          <cell r="A30">
            <v>210028</v>
          </cell>
          <cell r="B30" t="str">
            <v>MedStar St. Mary's</v>
          </cell>
          <cell r="C30">
            <v>4.3149415513202317E-2</v>
          </cell>
          <cell r="D30">
            <v>16.562260836375991</v>
          </cell>
          <cell r="E30">
            <v>0.17597985760101806</v>
          </cell>
        </row>
        <row r="31">
          <cell r="A31">
            <v>210029</v>
          </cell>
          <cell r="B31" t="str">
            <v>JH Bayview</v>
          </cell>
          <cell r="C31">
            <v>5.4477248569785405E-2</v>
          </cell>
          <cell r="D31">
            <v>27.675967262178208</v>
          </cell>
          <cell r="E31">
            <v>2.5398018922557863</v>
          </cell>
        </row>
        <row r="32">
          <cell r="A32">
            <v>210030</v>
          </cell>
          <cell r="B32" t="str">
            <v>UM-Chestertown</v>
          </cell>
          <cell r="C32">
            <v>2.0537230234306939E-2</v>
          </cell>
          <cell r="D32">
            <v>8.103723491268358</v>
          </cell>
          <cell r="E32">
            <v>0.24946604854974314</v>
          </cell>
        </row>
        <row r="33">
          <cell r="A33">
            <v>210032</v>
          </cell>
          <cell r="B33" t="str">
            <v>Union of Cecil</v>
          </cell>
          <cell r="C33">
            <v>5.2730788999842772E-2</v>
          </cell>
          <cell r="D33">
            <v>13.621483367848084</v>
          </cell>
          <cell r="E33">
            <v>0.32846538280640614</v>
          </cell>
        </row>
        <row r="34">
          <cell r="A34">
            <v>210033</v>
          </cell>
          <cell r="B34" t="str">
            <v>Carroll</v>
          </cell>
          <cell r="C34">
            <v>6.1151216684274541E-2</v>
          </cell>
          <cell r="D34">
            <v>15.100075266305417</v>
          </cell>
          <cell r="E34">
            <v>0.51497627946619517</v>
          </cell>
        </row>
        <row r="35">
          <cell r="A35">
            <v>210034</v>
          </cell>
          <cell r="B35" t="str">
            <v>MedStar Harbor</v>
          </cell>
          <cell r="C35">
            <v>6.7039758581049907E-2</v>
          </cell>
          <cell r="D35">
            <v>34.188004261943767</v>
          </cell>
          <cell r="E35">
            <v>1.9407136357254857</v>
          </cell>
        </row>
        <row r="36">
          <cell r="A36">
            <v>210035</v>
          </cell>
          <cell r="B36" t="str">
            <v>UM-Charles Regional</v>
          </cell>
          <cell r="C36">
            <v>5.4220127424127962E-2</v>
          </cell>
          <cell r="D36">
            <v>10.890259577174474</v>
          </cell>
          <cell r="E36">
            <v>0.5714996645213789</v>
          </cell>
        </row>
        <row r="37">
          <cell r="A37">
            <v>210037</v>
          </cell>
          <cell r="B37" t="str">
            <v>UM-Easton</v>
          </cell>
          <cell r="C37">
            <v>3.1783794171313322E-2</v>
          </cell>
          <cell r="D37">
            <v>9.9235780306025632</v>
          </cell>
          <cell r="E37">
            <v>0.39301604421482411</v>
          </cell>
        </row>
        <row r="38">
          <cell r="A38">
            <v>210038</v>
          </cell>
          <cell r="B38" t="str">
            <v>UMMC Midtown</v>
          </cell>
          <cell r="C38">
            <v>7.2156665664863867E-2</v>
          </cell>
          <cell r="D38">
            <v>34.004014405315196</v>
          </cell>
          <cell r="E38">
            <v>3.2150724126869332</v>
          </cell>
        </row>
        <row r="39">
          <cell r="A39">
            <v>210039</v>
          </cell>
          <cell r="B39" t="str">
            <v>Calvert</v>
          </cell>
          <cell r="C39">
            <v>5.5231644485104814E-2</v>
          </cell>
          <cell r="D39">
            <v>8.5465696401623017</v>
          </cell>
          <cell r="E39">
            <v>0.39900017550722067</v>
          </cell>
        </row>
        <row r="40">
          <cell r="A40">
            <v>210040</v>
          </cell>
          <cell r="B40" t="str">
            <v>Northwest</v>
          </cell>
          <cell r="C40">
            <v>5.56004035292995E-2</v>
          </cell>
          <cell r="D40">
            <v>19.868332667075379</v>
          </cell>
          <cell r="E40">
            <v>1.2469130781398041</v>
          </cell>
        </row>
        <row r="41">
          <cell r="A41">
            <v>210043</v>
          </cell>
          <cell r="B41" t="str">
            <v>UM-BWMC</v>
          </cell>
          <cell r="C41">
            <v>6.9624587229613774E-2</v>
          </cell>
          <cell r="D41">
            <v>13.153090277813126</v>
          </cell>
          <cell r="E41">
            <v>1.5047725753248224</v>
          </cell>
        </row>
        <row r="42">
          <cell r="A42">
            <v>210044</v>
          </cell>
          <cell r="B42" t="str">
            <v>GBMC</v>
          </cell>
          <cell r="C42">
            <v>3.6745904564374876E-2</v>
          </cell>
          <cell r="D42">
            <v>9.7538463097995809</v>
          </cell>
          <cell r="E42">
            <v>1.1272325631666835</v>
          </cell>
        </row>
        <row r="43">
          <cell r="A43">
            <v>210045</v>
          </cell>
          <cell r="B43" t="str">
            <v>McCready</v>
          </cell>
          <cell r="C43">
            <v>2.5927843091684511E-3</v>
          </cell>
          <cell r="D43">
            <v>13.084362960453129</v>
          </cell>
          <cell r="E43">
            <v>1.4627236408129325</v>
          </cell>
        </row>
        <row r="44">
          <cell r="A44">
            <v>210048</v>
          </cell>
          <cell r="B44" t="str">
            <v>Howard County</v>
          </cell>
          <cell r="C44">
            <v>6.4496824457686008E-2</v>
          </cell>
          <cell r="D44">
            <v>8.8899482230649873</v>
          </cell>
          <cell r="E44">
            <v>0.43053827429073022</v>
          </cell>
        </row>
        <row r="45">
          <cell r="A45">
            <v>210049</v>
          </cell>
          <cell r="B45" t="str">
            <v>UM-Upper Chesapeake</v>
          </cell>
          <cell r="C45">
            <v>6.021359575890272E-2</v>
          </cell>
          <cell r="D45">
            <v>12.385662477952184</v>
          </cell>
          <cell r="E45">
            <v>1.2065616785307294</v>
          </cell>
        </row>
        <row r="46">
          <cell r="A46">
            <v>210051</v>
          </cell>
          <cell r="B46" t="str">
            <v>Doctors</v>
          </cell>
          <cell r="C46">
            <v>7.97586835050135E-2</v>
          </cell>
          <cell r="D46">
            <v>14.194712799524545</v>
          </cell>
          <cell r="E46">
            <v>0.14526442596276731</v>
          </cell>
        </row>
        <row r="47">
          <cell r="A47">
            <v>210055</v>
          </cell>
          <cell r="B47" t="str">
            <v>UM-Laurel</v>
          </cell>
          <cell r="C47">
            <v>0</v>
          </cell>
          <cell r="D47" t="str">
            <v/>
          </cell>
          <cell r="E47" t="str">
            <v/>
          </cell>
        </row>
        <row r="48">
          <cell r="A48">
            <v>210056</v>
          </cell>
          <cell r="B48" t="str">
            <v>MedStar Good Sam</v>
          </cell>
          <cell r="C48">
            <v>7.3577527905015136E-2</v>
          </cell>
          <cell r="D48">
            <v>24.360625847674186</v>
          </cell>
          <cell r="E48">
            <v>2.8530363412577966</v>
          </cell>
        </row>
        <row r="49">
          <cell r="A49">
            <v>210057</v>
          </cell>
          <cell r="B49" t="str">
            <v>Shady Grove</v>
          </cell>
          <cell r="C49">
            <v>4.6777507260072564E-2</v>
          </cell>
          <cell r="D49">
            <v>7.7747161875684698</v>
          </cell>
          <cell r="E49">
            <v>0.62714082709116892</v>
          </cell>
        </row>
        <row r="50">
          <cell r="A50">
            <v>210058</v>
          </cell>
          <cell r="B50" t="str">
            <v>UMROI</v>
          </cell>
          <cell r="C50">
            <v>7.596216514745271E-3</v>
          </cell>
          <cell r="D50" t="str">
            <v/>
          </cell>
          <cell r="E50" t="str">
            <v/>
          </cell>
        </row>
        <row r="51">
          <cell r="A51">
            <v>210060</v>
          </cell>
          <cell r="B51" t="str">
            <v>Ft. Washington</v>
          </cell>
          <cell r="C51">
            <v>4.0656364007123302E-2</v>
          </cell>
          <cell r="D51">
            <v>14.33851194263246</v>
          </cell>
          <cell r="E51">
            <v>0</v>
          </cell>
        </row>
        <row r="52">
          <cell r="A52">
            <v>210061</v>
          </cell>
          <cell r="B52" t="str">
            <v>Atlantic General</v>
          </cell>
          <cell r="C52">
            <v>3.6241096124424048E-2</v>
          </cell>
          <cell r="D52">
            <v>9.2300081095224744</v>
          </cell>
          <cell r="E52">
            <v>0.42523948789955757</v>
          </cell>
        </row>
        <row r="53">
          <cell r="A53">
            <v>210062</v>
          </cell>
          <cell r="B53" t="str">
            <v>MedStar Southern MD</v>
          </cell>
          <cell r="C53">
            <v>5.9167567251707361E-2</v>
          </cell>
          <cell r="D53">
            <v>17.969199996797325</v>
          </cell>
          <cell r="E53">
            <v>0.13924826400008825</v>
          </cell>
        </row>
        <row r="54">
          <cell r="A54">
            <v>210063</v>
          </cell>
          <cell r="B54" t="str">
            <v>UM-St. Joe</v>
          </cell>
          <cell r="C54">
            <v>4.6992802848444863E-2</v>
          </cell>
          <cell r="D54">
            <v>11.692721787620162</v>
          </cell>
          <cell r="E54">
            <v>1.2762730471222519</v>
          </cell>
        </row>
        <row r="55">
          <cell r="A55">
            <v>210064</v>
          </cell>
          <cell r="B55" t="str">
            <v>Levindale</v>
          </cell>
          <cell r="C55">
            <v>7.2000965869252184E-2</v>
          </cell>
          <cell r="D55">
            <v>0</v>
          </cell>
          <cell r="E55">
            <v>0</v>
          </cell>
        </row>
        <row r="56">
          <cell r="A56">
            <v>210065</v>
          </cell>
          <cell r="B56" t="str">
            <v>HC-Germantown</v>
          </cell>
          <cell r="C56">
            <v>5.876994666910608E-2</v>
          </cell>
          <cell r="D56">
            <v>10.285266173972326</v>
          </cell>
          <cell r="E56">
            <v>0.64997306762356966</v>
          </cell>
        </row>
        <row r="57">
          <cell r="A57"/>
          <cell r="B57"/>
          <cell r="C57"/>
          <cell r="D57"/>
          <cell r="E57"/>
        </row>
        <row r="58">
          <cell r="A58" t="str">
            <v>Statewide</v>
          </cell>
          <cell r="B58" t="str">
            <v>Statewide</v>
          </cell>
          <cell r="C58">
            <v>5.2608264914337087E-2</v>
          </cell>
          <cell r="D58">
            <v>14.445827893743953</v>
          </cell>
          <cell r="E58">
            <v>0.90911891876325768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U Rev Results CY19 created 20"/>
    </sheetNames>
    <sheetDataSet>
      <sheetData sheetId="0">
        <row r="1">
          <cell r="A1" t="str">
            <v>Hospital ID</v>
          </cell>
          <cell r="B1" t="str">
            <v>Hospital Name</v>
          </cell>
          <cell r="C1" t="str">
            <v>_TYPE_</v>
          </cell>
          <cell r="D1" t="str">
            <v>_FREQ_</v>
          </cell>
          <cell r="E1" t="str">
            <v>pqicharges</v>
          </cell>
          <cell r="F1" t="str">
            <v>pdicharges</v>
          </cell>
          <cell r="G1" t="str">
            <v>readmitcharges</v>
          </cell>
          <cell r="H1" t="str">
            <v>paucharges</v>
          </cell>
        </row>
        <row r="2">
          <cell r="A2">
            <v>210001</v>
          </cell>
          <cell r="B2" t="str">
            <v>Meritus</v>
          </cell>
          <cell r="C2">
            <v>3</v>
          </cell>
          <cell r="D2">
            <v>18623</v>
          </cell>
          <cell r="E2">
            <v>22231646.619999997</v>
          </cell>
          <cell r="F2">
            <v>162863.74000000005</v>
          </cell>
          <cell r="G2">
            <v>21525786.289999969</v>
          </cell>
          <cell r="H2">
            <v>43920296.649999864</v>
          </cell>
        </row>
        <row r="3">
          <cell r="A3">
            <v>210002</v>
          </cell>
          <cell r="B3" t="str">
            <v>UMMC</v>
          </cell>
          <cell r="C3">
            <v>3</v>
          </cell>
          <cell r="D3">
            <v>28885</v>
          </cell>
          <cell r="E3">
            <v>26599737.850000001</v>
          </cell>
          <cell r="F3">
            <v>996865.51000000036</v>
          </cell>
          <cell r="G3">
            <v>96329775.309999779</v>
          </cell>
          <cell r="H3">
            <v>123926378.67000002</v>
          </cell>
        </row>
        <row r="4">
          <cell r="A4">
            <v>210003</v>
          </cell>
          <cell r="B4" t="str">
            <v>UM-PGHC</v>
          </cell>
          <cell r="C4">
            <v>3</v>
          </cell>
          <cell r="D4">
            <v>13688</v>
          </cell>
          <cell r="E4">
            <v>22105519.719999999</v>
          </cell>
          <cell r="G4">
            <v>24787623.389999989</v>
          </cell>
          <cell r="H4">
            <v>46893143.110000104</v>
          </cell>
        </row>
        <row r="5">
          <cell r="A5">
            <v>210004</v>
          </cell>
          <cell r="B5" t="str">
            <v>Holy Cross</v>
          </cell>
          <cell r="C5">
            <v>3</v>
          </cell>
          <cell r="D5">
            <v>37662</v>
          </cell>
          <cell r="E5">
            <v>23093253.199999951</v>
          </cell>
          <cell r="F5">
            <v>77463.95</v>
          </cell>
          <cell r="G5">
            <v>33370405.739999995</v>
          </cell>
          <cell r="H5">
            <v>56541122.889999934</v>
          </cell>
        </row>
        <row r="6">
          <cell r="A6">
            <v>210005</v>
          </cell>
          <cell r="B6" t="str">
            <v>Frederick</v>
          </cell>
          <cell r="C6">
            <v>3</v>
          </cell>
          <cell r="D6">
            <v>19912</v>
          </cell>
          <cell r="E6">
            <v>21430940.610000033</v>
          </cell>
          <cell r="F6">
            <v>64453.200000000004</v>
          </cell>
          <cell r="G6">
            <v>22540379.039999999</v>
          </cell>
          <cell r="H6">
            <v>44035772.850000009</v>
          </cell>
        </row>
        <row r="7">
          <cell r="A7">
            <v>210006</v>
          </cell>
          <cell r="B7" t="str">
            <v>UM-Harford</v>
          </cell>
          <cell r="C7">
            <v>3</v>
          </cell>
          <cell r="D7">
            <v>5697</v>
          </cell>
          <cell r="E7">
            <v>9258977.8000000007</v>
          </cell>
          <cell r="G7">
            <v>9453263.2100000009</v>
          </cell>
          <cell r="H7">
            <v>18712241.010000039</v>
          </cell>
        </row>
        <row r="8">
          <cell r="A8">
            <v>210008</v>
          </cell>
          <cell r="B8" t="str">
            <v>Mercy</v>
          </cell>
          <cell r="C8">
            <v>3</v>
          </cell>
          <cell r="D8">
            <v>17135</v>
          </cell>
          <cell r="E8">
            <v>13757490.970000001</v>
          </cell>
          <cell r="G8">
            <v>16297229.060000006</v>
          </cell>
          <cell r="H8">
            <v>30054720.030000009</v>
          </cell>
        </row>
        <row r="9">
          <cell r="A9">
            <v>210009</v>
          </cell>
          <cell r="B9" t="str">
            <v>Johns Hopkins</v>
          </cell>
          <cell r="C9">
            <v>3</v>
          </cell>
          <cell r="D9">
            <v>44756</v>
          </cell>
          <cell r="E9">
            <v>51260159.210000023</v>
          </cell>
          <cell r="F9">
            <v>2139841.8900000006</v>
          </cell>
          <cell r="G9">
            <v>155738880.85000059</v>
          </cell>
          <cell r="H9">
            <v>209138881.9500002</v>
          </cell>
        </row>
        <row r="10">
          <cell r="A10">
            <v>210010</v>
          </cell>
          <cell r="B10" t="str">
            <v>UM-Dorchester</v>
          </cell>
          <cell r="C10">
            <v>3</v>
          </cell>
          <cell r="D10">
            <v>1683</v>
          </cell>
          <cell r="E10">
            <v>3434395.8499999992</v>
          </cell>
          <cell r="G10">
            <v>3027894.81</v>
          </cell>
          <cell r="H10">
            <v>6462290.6600000011</v>
          </cell>
        </row>
        <row r="11">
          <cell r="A11">
            <v>210011</v>
          </cell>
          <cell r="B11" t="str">
            <v>St. Agnes</v>
          </cell>
          <cell r="C11">
            <v>3</v>
          </cell>
          <cell r="D11">
            <v>16459</v>
          </cell>
          <cell r="E11">
            <v>31528368.039999988</v>
          </cell>
          <cell r="F11">
            <v>331214.16000000003</v>
          </cell>
          <cell r="G11">
            <v>31513565.15000001</v>
          </cell>
          <cell r="H11">
            <v>63373147.350000098</v>
          </cell>
        </row>
        <row r="12">
          <cell r="A12">
            <v>210012</v>
          </cell>
          <cell r="B12" t="str">
            <v>Sinai</v>
          </cell>
          <cell r="C12">
            <v>3</v>
          </cell>
          <cell r="D12">
            <v>19160</v>
          </cell>
          <cell r="E12">
            <v>31000743.479999989</v>
          </cell>
          <cell r="F12">
            <v>839972.53000000026</v>
          </cell>
          <cell r="G12">
            <v>37714701.090000033</v>
          </cell>
          <cell r="H12">
            <v>69555417.100000009</v>
          </cell>
        </row>
        <row r="13">
          <cell r="A13">
            <v>210013</v>
          </cell>
          <cell r="B13" t="str">
            <v>Grace Medical center</v>
          </cell>
          <cell r="C13">
            <v>3</v>
          </cell>
          <cell r="D13">
            <v>3258</v>
          </cell>
          <cell r="E13">
            <v>6854209.0599999996</v>
          </cell>
          <cell r="G13">
            <v>11997297.079999993</v>
          </cell>
          <cell r="H13">
            <v>18851506.139999989</v>
          </cell>
        </row>
        <row r="14">
          <cell r="A14">
            <v>210015</v>
          </cell>
          <cell r="B14" t="str">
            <v>MedStar Fr Square</v>
          </cell>
          <cell r="C14">
            <v>3</v>
          </cell>
          <cell r="D14">
            <v>26141</v>
          </cell>
          <cell r="E14">
            <v>37979132.600000098</v>
          </cell>
          <cell r="F14">
            <v>33500.83</v>
          </cell>
          <cell r="G14">
            <v>38846161.889999978</v>
          </cell>
          <cell r="H14">
            <v>76858795.320000097</v>
          </cell>
        </row>
        <row r="15">
          <cell r="A15">
            <v>210016</v>
          </cell>
          <cell r="B15" t="str">
            <v>Adventist White Oak</v>
          </cell>
          <cell r="C15">
            <v>3</v>
          </cell>
          <cell r="D15">
            <v>14132</v>
          </cell>
          <cell r="E15">
            <v>19065548.749999978</v>
          </cell>
          <cell r="G15">
            <v>19951803.449999999</v>
          </cell>
          <cell r="H15">
            <v>39017352.200000055</v>
          </cell>
        </row>
        <row r="16">
          <cell r="A16">
            <v>210017</v>
          </cell>
          <cell r="B16" t="str">
            <v>Garrett</v>
          </cell>
          <cell r="C16">
            <v>3</v>
          </cell>
          <cell r="D16">
            <v>2249</v>
          </cell>
          <cell r="E16">
            <v>3107158.1799999978</v>
          </cell>
          <cell r="F16">
            <v>39555.549999999996</v>
          </cell>
          <cell r="G16">
            <v>1087473.83</v>
          </cell>
          <cell r="H16">
            <v>4234187.5599999977</v>
          </cell>
        </row>
        <row r="17">
          <cell r="A17">
            <v>210018</v>
          </cell>
          <cell r="B17" t="str">
            <v>MedStar Montgomery</v>
          </cell>
          <cell r="C17">
            <v>3</v>
          </cell>
          <cell r="D17">
            <v>7869</v>
          </cell>
          <cell r="E17">
            <v>9981917.5000000168</v>
          </cell>
          <cell r="F17">
            <v>35275.72</v>
          </cell>
          <cell r="G17">
            <v>11263795.809999997</v>
          </cell>
          <cell r="H17">
            <v>21280989.029999968</v>
          </cell>
        </row>
        <row r="18">
          <cell r="A18">
            <v>210019</v>
          </cell>
          <cell r="B18" t="str">
            <v>Peninsula</v>
          </cell>
          <cell r="C18">
            <v>3</v>
          </cell>
          <cell r="D18">
            <v>20255</v>
          </cell>
          <cell r="E18">
            <v>19345789.180000022</v>
          </cell>
          <cell r="F18">
            <v>118918.95</v>
          </cell>
          <cell r="G18">
            <v>25512455.52</v>
          </cell>
          <cell r="H18">
            <v>44977163.650000066</v>
          </cell>
        </row>
        <row r="19">
          <cell r="A19">
            <v>210022</v>
          </cell>
          <cell r="B19" t="str">
            <v>Suburban</v>
          </cell>
          <cell r="C19">
            <v>3</v>
          </cell>
          <cell r="D19">
            <v>15271</v>
          </cell>
          <cell r="E19">
            <v>11174889.460000005</v>
          </cell>
          <cell r="F19">
            <v>3402.21</v>
          </cell>
          <cell r="G19">
            <v>21183428.750000007</v>
          </cell>
          <cell r="H19">
            <v>32361720.420000002</v>
          </cell>
        </row>
        <row r="20">
          <cell r="A20">
            <v>210023</v>
          </cell>
          <cell r="B20" t="str">
            <v>Anne Arundel</v>
          </cell>
          <cell r="C20">
            <v>3</v>
          </cell>
          <cell r="D20">
            <v>33199</v>
          </cell>
          <cell r="E20">
            <v>32066088.569999982</v>
          </cell>
          <cell r="F20">
            <v>163123.08999999997</v>
          </cell>
          <cell r="G20">
            <v>28919391.370000008</v>
          </cell>
          <cell r="H20">
            <v>61148603.03000012</v>
          </cell>
        </row>
        <row r="21">
          <cell r="A21">
            <v>210024</v>
          </cell>
          <cell r="B21" t="str">
            <v>MedStar Union Mem</v>
          </cell>
          <cell r="C21">
            <v>3</v>
          </cell>
          <cell r="D21">
            <v>12049</v>
          </cell>
          <cell r="E21">
            <v>27596280.940000031</v>
          </cell>
          <cell r="F21">
            <v>5333.29</v>
          </cell>
          <cell r="G21">
            <v>26040138.139999989</v>
          </cell>
          <cell r="H21">
            <v>53641752.36999993</v>
          </cell>
        </row>
        <row r="22">
          <cell r="A22">
            <v>210027</v>
          </cell>
          <cell r="B22" t="str">
            <v>Western Maryland</v>
          </cell>
          <cell r="C22">
            <v>3</v>
          </cell>
          <cell r="D22">
            <v>13130</v>
          </cell>
          <cell r="E22">
            <v>16238361.430000011</v>
          </cell>
          <cell r="F22">
            <v>18164.71</v>
          </cell>
          <cell r="G22">
            <v>18177565.119999994</v>
          </cell>
          <cell r="H22">
            <v>34434091.260000035</v>
          </cell>
        </row>
        <row r="23">
          <cell r="A23">
            <v>210028</v>
          </cell>
          <cell r="B23" t="str">
            <v>MedStar St. Mary's</v>
          </cell>
          <cell r="C23">
            <v>3</v>
          </cell>
          <cell r="D23">
            <v>9484</v>
          </cell>
          <cell r="E23">
            <v>12146434.619999981</v>
          </cell>
          <cell r="F23">
            <v>2957.49</v>
          </cell>
          <cell r="G23">
            <v>9264312.4999999963</v>
          </cell>
          <cell r="H23">
            <v>21413704.609999955</v>
          </cell>
        </row>
        <row r="24">
          <cell r="A24">
            <v>210029</v>
          </cell>
          <cell r="B24" t="str">
            <v>JH Bayview</v>
          </cell>
          <cell r="C24">
            <v>3</v>
          </cell>
          <cell r="D24">
            <v>21407</v>
          </cell>
          <cell r="E24">
            <v>32854161.249999966</v>
          </cell>
          <cell r="F24">
            <v>206541.63999999998</v>
          </cell>
          <cell r="G24">
            <v>44669194.189999975</v>
          </cell>
          <cell r="H24">
            <v>77729897.080000207</v>
          </cell>
        </row>
        <row r="25">
          <cell r="A25">
            <v>210030</v>
          </cell>
          <cell r="B25" t="str">
            <v>UM-Chestertown</v>
          </cell>
          <cell r="C25">
            <v>3</v>
          </cell>
          <cell r="D25">
            <v>805</v>
          </cell>
          <cell r="E25">
            <v>2141468.2800000012</v>
          </cell>
          <cell r="G25">
            <v>994698.87</v>
          </cell>
          <cell r="H25">
            <v>3136167.1500000008</v>
          </cell>
        </row>
        <row r="26">
          <cell r="A26">
            <v>210032</v>
          </cell>
          <cell r="B26" t="str">
            <v>ChristianaCare, Union</v>
          </cell>
          <cell r="C26">
            <v>3</v>
          </cell>
          <cell r="D26">
            <v>5926</v>
          </cell>
          <cell r="E26">
            <v>8788543.3400000036</v>
          </cell>
          <cell r="G26">
            <v>9841914.1599999946</v>
          </cell>
          <cell r="H26">
            <v>18630457.500000004</v>
          </cell>
        </row>
        <row r="27">
          <cell r="A27">
            <v>210033</v>
          </cell>
          <cell r="B27" t="str">
            <v>Carroll</v>
          </cell>
          <cell r="C27">
            <v>3</v>
          </cell>
          <cell r="D27">
            <v>11952</v>
          </cell>
          <cell r="E27">
            <v>19386199.539999969</v>
          </cell>
          <cell r="F27">
            <v>50305.05</v>
          </cell>
          <cell r="G27">
            <v>15853752.610000005</v>
          </cell>
          <cell r="H27">
            <v>35290257.199999966</v>
          </cell>
        </row>
        <row r="28">
          <cell r="A28">
            <v>210034</v>
          </cell>
          <cell r="B28" t="str">
            <v>MedStar Harbor</v>
          </cell>
          <cell r="C28">
            <v>3</v>
          </cell>
          <cell r="D28">
            <v>9552</v>
          </cell>
          <cell r="E28">
            <v>18322068.790000025</v>
          </cell>
          <cell r="G28">
            <v>16559172.819999993</v>
          </cell>
          <cell r="H28">
            <v>34881241.610000044</v>
          </cell>
        </row>
        <row r="29">
          <cell r="A29">
            <v>210035</v>
          </cell>
          <cell r="B29" t="str">
            <v>UM-Charles Regional</v>
          </cell>
          <cell r="C29">
            <v>3</v>
          </cell>
          <cell r="D29">
            <v>7430</v>
          </cell>
          <cell r="E29">
            <v>10811841.340000002</v>
          </cell>
          <cell r="F29">
            <v>61335.859999999993</v>
          </cell>
          <cell r="G29">
            <v>11188745.390000017</v>
          </cell>
          <cell r="H29">
            <v>22061922.589999963</v>
          </cell>
        </row>
        <row r="30">
          <cell r="A30">
            <v>210037</v>
          </cell>
          <cell r="B30" t="str">
            <v>UM-Easton</v>
          </cell>
          <cell r="C30">
            <v>3</v>
          </cell>
          <cell r="D30">
            <v>8305</v>
          </cell>
          <cell r="E30">
            <v>8636036.5700000077</v>
          </cell>
          <cell r="F30">
            <v>49035.560000000005</v>
          </cell>
          <cell r="G30">
            <v>9780684.9700000025</v>
          </cell>
          <cell r="H30">
            <v>18465757.100000005</v>
          </cell>
        </row>
        <row r="31">
          <cell r="A31">
            <v>210038</v>
          </cell>
          <cell r="B31" t="str">
            <v>UMMC Midtown</v>
          </cell>
          <cell r="C31">
            <v>3</v>
          </cell>
          <cell r="D31">
            <v>6107</v>
          </cell>
          <cell r="E31">
            <v>15170482.719999991</v>
          </cell>
          <cell r="G31">
            <v>17423261.749999996</v>
          </cell>
          <cell r="H31">
            <v>32593744.469999984</v>
          </cell>
        </row>
        <row r="32">
          <cell r="A32">
            <v>210039</v>
          </cell>
          <cell r="B32" t="str">
            <v>Calvert</v>
          </cell>
          <cell r="C32">
            <v>3</v>
          </cell>
          <cell r="D32">
            <v>7376</v>
          </cell>
          <cell r="E32">
            <v>9605068.0999999903</v>
          </cell>
          <cell r="F32">
            <v>61895.029999999984</v>
          </cell>
          <cell r="G32">
            <v>9097377.7299999986</v>
          </cell>
          <cell r="H32">
            <v>18764340.859999996</v>
          </cell>
        </row>
        <row r="33">
          <cell r="A33">
            <v>210040</v>
          </cell>
          <cell r="B33" t="str">
            <v>Northwest</v>
          </cell>
          <cell r="C33">
            <v>3</v>
          </cell>
          <cell r="D33">
            <v>10679</v>
          </cell>
          <cell r="E33">
            <v>18578628.299999971</v>
          </cell>
          <cell r="G33">
            <v>19191626.680000037</v>
          </cell>
          <cell r="H33">
            <v>37770254.980000086</v>
          </cell>
        </row>
        <row r="34">
          <cell r="A34">
            <v>210043</v>
          </cell>
          <cell r="B34" t="str">
            <v>UM-BWMC</v>
          </cell>
          <cell r="C34">
            <v>3</v>
          </cell>
          <cell r="D34">
            <v>22920</v>
          </cell>
          <cell r="E34">
            <v>25675977.21000006</v>
          </cell>
          <cell r="F34">
            <v>299729.06999999995</v>
          </cell>
          <cell r="G34">
            <v>37571810.150000028</v>
          </cell>
          <cell r="H34">
            <v>63547516.429999992</v>
          </cell>
        </row>
        <row r="35">
          <cell r="A35">
            <v>210044</v>
          </cell>
          <cell r="B35" t="str">
            <v>GBMC</v>
          </cell>
          <cell r="C35">
            <v>3</v>
          </cell>
          <cell r="D35">
            <v>23658</v>
          </cell>
          <cell r="E35">
            <v>23131625.200000018</v>
          </cell>
          <cell r="F35">
            <v>142263.94</v>
          </cell>
          <cell r="G35">
            <v>22035591.920000006</v>
          </cell>
          <cell r="H35">
            <v>45309481.06000004</v>
          </cell>
        </row>
        <row r="36">
          <cell r="A36">
            <v>210045</v>
          </cell>
          <cell r="B36" t="str">
            <v>McCready</v>
          </cell>
          <cell r="C36">
            <v>3</v>
          </cell>
          <cell r="D36">
            <v>148</v>
          </cell>
          <cell r="E36">
            <v>843021.79999999981</v>
          </cell>
          <cell r="G36">
            <v>57081.83</v>
          </cell>
          <cell r="H36">
            <v>900103.62999999989</v>
          </cell>
        </row>
        <row r="37">
          <cell r="A37">
            <v>210048</v>
          </cell>
          <cell r="B37" t="str">
            <v>Howard County</v>
          </cell>
          <cell r="C37">
            <v>3</v>
          </cell>
          <cell r="D37">
            <v>20830</v>
          </cell>
          <cell r="E37">
            <v>15488759.669999994</v>
          </cell>
          <cell r="F37">
            <v>35556.450000000004</v>
          </cell>
          <cell r="G37">
            <v>22353161.98</v>
          </cell>
          <cell r="H37">
            <v>37877478.099999987</v>
          </cell>
        </row>
        <row r="38">
          <cell r="A38">
            <v>210049</v>
          </cell>
          <cell r="B38" t="str">
            <v>UM-Upper Chesapeake</v>
          </cell>
          <cell r="C38">
            <v>3</v>
          </cell>
          <cell r="D38">
            <v>17056</v>
          </cell>
          <cell r="E38">
            <v>18784982.090000007</v>
          </cell>
          <cell r="F38">
            <v>178684.04</v>
          </cell>
          <cell r="G38">
            <v>23084750.310000032</v>
          </cell>
          <cell r="H38">
            <v>42048416.44000005</v>
          </cell>
        </row>
        <row r="39">
          <cell r="A39">
            <v>210051</v>
          </cell>
          <cell r="B39" t="str">
            <v>Doctors</v>
          </cell>
          <cell r="C39">
            <v>3</v>
          </cell>
          <cell r="D39">
            <v>13660</v>
          </cell>
          <cell r="E39">
            <v>22943526.980000004</v>
          </cell>
          <cell r="G39">
            <v>22438928.180000007</v>
          </cell>
          <cell r="H39">
            <v>45382455.160000063</v>
          </cell>
        </row>
        <row r="40">
          <cell r="A40">
            <v>210055</v>
          </cell>
          <cell r="B40" t="str">
            <v>UM-Laurel</v>
          </cell>
          <cell r="C40">
            <v>3</v>
          </cell>
          <cell r="D40">
            <v>480</v>
          </cell>
          <cell r="E40">
            <v>977040.31999999983</v>
          </cell>
          <cell r="G40">
            <v>115882.84</v>
          </cell>
          <cell r="H40">
            <v>1092923.1599999999</v>
          </cell>
        </row>
        <row r="41">
          <cell r="A41">
            <v>210056</v>
          </cell>
          <cell r="B41" t="str">
            <v>MedStar Good Sam</v>
          </cell>
          <cell r="C41">
            <v>3</v>
          </cell>
          <cell r="D41">
            <v>10469</v>
          </cell>
          <cell r="E41">
            <v>26061883.840000052</v>
          </cell>
          <cell r="F41">
            <v>14461.14</v>
          </cell>
          <cell r="G41">
            <v>24910748.579999998</v>
          </cell>
          <cell r="H41">
            <v>50987093.560000055</v>
          </cell>
        </row>
        <row r="42">
          <cell r="A42">
            <v>210057</v>
          </cell>
          <cell r="B42" t="str">
            <v>Shady Grove</v>
          </cell>
          <cell r="C42">
            <v>3</v>
          </cell>
          <cell r="D42">
            <v>26581</v>
          </cell>
          <cell r="E42">
            <v>18311126.419999983</v>
          </cell>
          <cell r="F42">
            <v>317250.26000000007</v>
          </cell>
          <cell r="G42">
            <v>25543831.009999979</v>
          </cell>
          <cell r="H42">
            <v>44172207.690000117</v>
          </cell>
        </row>
        <row r="43">
          <cell r="A43">
            <v>210058</v>
          </cell>
          <cell r="B43" t="str">
            <v>UMROI</v>
          </cell>
          <cell r="C43">
            <v>3</v>
          </cell>
          <cell r="D43">
            <v>2201</v>
          </cell>
          <cell r="E43">
            <v>10199.76</v>
          </cell>
          <cell r="G43">
            <v>171696.37999999998</v>
          </cell>
          <cell r="H43">
            <v>181896.13999999996</v>
          </cell>
        </row>
        <row r="44">
          <cell r="A44">
            <v>210060</v>
          </cell>
          <cell r="B44" t="str">
            <v>Ft. Washington</v>
          </cell>
          <cell r="C44">
            <v>3</v>
          </cell>
          <cell r="D44">
            <v>2583</v>
          </cell>
          <cell r="E44">
            <v>5395945.0600000042</v>
          </cell>
          <cell r="G44">
            <v>2075256.530000001</v>
          </cell>
          <cell r="H44">
            <v>7471201.5899999999</v>
          </cell>
        </row>
        <row r="45">
          <cell r="A45">
            <v>210061</v>
          </cell>
          <cell r="B45" t="str">
            <v>Atlantic General</v>
          </cell>
          <cell r="C45">
            <v>3</v>
          </cell>
          <cell r="D45">
            <v>3596</v>
          </cell>
          <cell r="E45">
            <v>6281025.0000000028</v>
          </cell>
          <cell r="F45">
            <v>4072.27</v>
          </cell>
          <cell r="G45">
            <v>3684150.8600000017</v>
          </cell>
          <cell r="H45">
            <v>9969248.1299999841</v>
          </cell>
        </row>
        <row r="46">
          <cell r="A46">
            <v>210062</v>
          </cell>
          <cell r="B46" t="str">
            <v>MedStar Southern MD</v>
          </cell>
          <cell r="C46">
            <v>3</v>
          </cell>
          <cell r="D46">
            <v>13528</v>
          </cell>
          <cell r="E46">
            <v>21857152.310000047</v>
          </cell>
          <cell r="G46">
            <v>19806249.710000031</v>
          </cell>
          <cell r="H46">
            <v>41663402.019999884</v>
          </cell>
        </row>
        <row r="47">
          <cell r="A47">
            <v>210063</v>
          </cell>
          <cell r="B47" t="str">
            <v>UM-St. Joe</v>
          </cell>
          <cell r="C47">
            <v>3</v>
          </cell>
          <cell r="D47">
            <v>17704</v>
          </cell>
          <cell r="E47">
            <v>11882252.379999992</v>
          </cell>
          <cell r="F47">
            <v>131123.69</v>
          </cell>
          <cell r="G47">
            <v>22439729.949999973</v>
          </cell>
          <cell r="H47">
            <v>34453106.019999973</v>
          </cell>
        </row>
        <row r="48">
          <cell r="A48">
            <v>210064</v>
          </cell>
          <cell r="B48" t="str">
            <v>Levindale</v>
          </cell>
          <cell r="C48">
            <v>3</v>
          </cell>
          <cell r="D48">
            <v>1243</v>
          </cell>
          <cell r="G48">
            <v>4596281.8800000018</v>
          </cell>
          <cell r="H48">
            <v>4596281.8800000018</v>
          </cell>
        </row>
        <row r="49">
          <cell r="A49">
            <v>210065</v>
          </cell>
          <cell r="B49" t="str">
            <v>HC-Germantown</v>
          </cell>
          <cell r="C49">
            <v>3</v>
          </cell>
          <cell r="D49">
            <v>6911</v>
          </cell>
          <cell r="E49">
            <v>7274683.2700000005</v>
          </cell>
          <cell r="G49">
            <v>7625822.3200000022</v>
          </cell>
          <cell r="H49">
            <v>14900505.589999985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ll Payers"/>
      <sheetName val="Summary - Medicare FFS"/>
      <sheetName val="Summary - Medicaid"/>
      <sheetName val="Disclaimer"/>
    </sheetNames>
    <sheetDataSet>
      <sheetData sheetId="0">
        <row r="1">
          <cell r="A1" t="str">
            <v>Potentially Avoidable Utilization (PAU) and PQI v2019 - All Payers, CY 2019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</row>
        <row r="2">
          <cell r="N2">
            <v>216597846.43000001</v>
          </cell>
        </row>
        <row r="3">
          <cell r="A3" t="str">
            <v>CY2019 (January   - December )</v>
          </cell>
          <cell r="B3"/>
          <cell r="C3"/>
          <cell r="D3" t="str">
            <v>ALL PAYERS - Volume</v>
          </cell>
          <cell r="E3"/>
          <cell r="F3"/>
          <cell r="G3"/>
          <cell r="H3"/>
          <cell r="I3"/>
          <cell r="J3"/>
          <cell r="K3"/>
          <cell r="L3"/>
          <cell r="M3" t="str">
            <v>ALL PAYERS - $</v>
          </cell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</row>
        <row r="4">
          <cell r="A4" t="str">
            <v>Hospital ID</v>
          </cell>
          <cell r="B4" t="str">
            <v>Hospital Name</v>
          </cell>
          <cell r="C4" t="str">
            <v>Payment Type</v>
          </cell>
          <cell r="D4" t="str">
            <v>Total Inpatient &amp; 24hr+ Observation Discharges</v>
          </cell>
          <cell r="E4" t="str">
            <v>30 Day Readmissions</v>
          </cell>
          <cell r="F4" t="str">
            <v>PQIs</v>
          </cell>
          <cell r="G4" t="str">
            <v>PDIs</v>
          </cell>
          <cell r="H4" t="str">
            <v>%Readmission</v>
          </cell>
          <cell r="I4" t="str">
            <v>%PQIs</v>
          </cell>
          <cell r="J4" t="str">
            <v>%PDIs</v>
          </cell>
          <cell r="K4" t="str">
            <v>Total PQI, PDI or Readmission</v>
          </cell>
          <cell r="L4" t="str">
            <v>%PAUs</v>
          </cell>
          <cell r="M4" t="str">
            <v>Total Outpatient Charges</v>
          </cell>
          <cell r="N4" t="str">
            <v>Total Inpatient Charges</v>
          </cell>
          <cell r="O4" t="str">
            <v>24 Hrs+ Observation Charges</v>
          </cell>
          <cell r="P4" t="str">
            <v>30 Day Readmission Charges</v>
          </cell>
          <cell r="Q4" t="str">
            <v>PQI Charges</v>
          </cell>
          <cell r="R4" t="str">
            <v>PDI Charges</v>
          </cell>
          <cell r="S4" t="str">
            <v>Total PAU Charges</v>
          </cell>
          <cell r="T4" t="str">
            <v>TOTAL IP + OP Charges</v>
          </cell>
          <cell r="U4" t="str">
            <v>%Readmission ($)</v>
          </cell>
          <cell r="V4" t="str">
            <v>%PQIs ($)</v>
          </cell>
          <cell r="W4" t="str">
            <v>%PDIs ($)</v>
          </cell>
          <cell r="X4" t="str">
            <v>%PAUs ($)</v>
          </cell>
        </row>
        <row r="5">
          <cell r="A5" t="str">
            <v>A</v>
          </cell>
          <cell r="B5" t="str">
            <v>B</v>
          </cell>
          <cell r="C5" t="str">
            <v>C</v>
          </cell>
          <cell r="D5" t="str">
            <v>D</v>
          </cell>
          <cell r="E5" t="str">
            <v>E</v>
          </cell>
          <cell r="F5" t="str">
            <v>F</v>
          </cell>
          <cell r="G5" t="str">
            <v>G</v>
          </cell>
          <cell r="H5" t="str">
            <v>H = E/D</v>
          </cell>
          <cell r="I5" t="str">
            <v>I = F/D</v>
          </cell>
          <cell r="J5" t="str">
            <v>J = G/D</v>
          </cell>
          <cell r="K5" t="str">
            <v>K=(E, F or G)</v>
          </cell>
          <cell r="L5" t="str">
            <v>L = K/D</v>
          </cell>
          <cell r="M5" t="str">
            <v>M</v>
          </cell>
          <cell r="N5" t="str">
            <v>N</v>
          </cell>
          <cell r="O5" t="str">
            <v>O</v>
          </cell>
          <cell r="P5" t="str">
            <v>P</v>
          </cell>
          <cell r="Q5" t="str">
            <v>Q</v>
          </cell>
          <cell r="R5" t="str">
            <v>R</v>
          </cell>
          <cell r="S5" t="str">
            <v>S</v>
          </cell>
          <cell r="T5" t="str">
            <v>T = M+N</v>
          </cell>
          <cell r="U5" t="str">
            <v>U = P/T</v>
          </cell>
          <cell r="V5" t="str">
            <v>V = Q/T</v>
          </cell>
          <cell r="W5" t="str">
            <v>W = R/T</v>
          </cell>
          <cell r="X5" t="str">
            <v>X = S/T</v>
          </cell>
        </row>
        <row r="6">
          <cell r="A6">
            <v>210001</v>
          </cell>
          <cell r="B6" t="str">
            <v>Meritus</v>
          </cell>
          <cell r="C6" t="str">
            <v>TPR</v>
          </cell>
          <cell r="D6">
            <v>18623</v>
          </cell>
          <cell r="E6">
            <v>1839</v>
          </cell>
          <cell r="F6">
            <v>1776</v>
          </cell>
          <cell r="G6">
            <v>32</v>
          </cell>
          <cell r="H6">
            <v>9.8699999999999996E-2</v>
          </cell>
          <cell r="I6">
            <v>9.5399999999999999E-2</v>
          </cell>
          <cell r="J6">
            <v>1.6999999999999999E-3</v>
          </cell>
          <cell r="K6">
            <v>3647</v>
          </cell>
          <cell r="L6">
            <v>0.1958</v>
          </cell>
          <cell r="M6">
            <v>159457667.49000001</v>
          </cell>
          <cell r="N6">
            <v>208317621.06999999</v>
          </cell>
          <cell r="O6">
            <v>8280225.3600000003</v>
          </cell>
          <cell r="P6">
            <v>25014461.02</v>
          </cell>
          <cell r="Q6">
            <v>18742971.890000001</v>
          </cell>
          <cell r="R6">
            <v>162863.74</v>
          </cell>
          <cell r="S6">
            <v>43920296.649999999</v>
          </cell>
          <cell r="T6">
            <v>367775288.56</v>
          </cell>
          <cell r="U6">
            <v>6.8000000000000005E-2</v>
          </cell>
          <cell r="V6">
            <v>5.0999999999999997E-2</v>
          </cell>
          <cell r="W6">
            <v>4.0000000000000002E-4</v>
          </cell>
          <cell r="X6">
            <v>0.11940000000000001</v>
          </cell>
        </row>
        <row r="7">
          <cell r="A7">
            <v>210002</v>
          </cell>
          <cell r="B7" t="str">
            <v>UMMC</v>
          </cell>
          <cell r="C7" t="str">
            <v>GBR</v>
          </cell>
          <cell r="D7">
            <v>29883</v>
          </cell>
          <cell r="E7">
            <v>3259</v>
          </cell>
          <cell r="F7">
            <v>1043</v>
          </cell>
          <cell r="G7">
            <v>89</v>
          </cell>
          <cell r="H7">
            <v>0.1091</v>
          </cell>
          <cell r="I7">
            <v>3.49E-2</v>
          </cell>
          <cell r="J7">
            <v>3.0000000000000001E-3</v>
          </cell>
          <cell r="K7">
            <v>4391</v>
          </cell>
          <cell r="L7">
            <v>0.1469</v>
          </cell>
          <cell r="M7">
            <v>602546227.55999994</v>
          </cell>
          <cell r="N7">
            <v>1240809597.6800001</v>
          </cell>
          <cell r="O7">
            <v>15785220.369999999</v>
          </cell>
          <cell r="P7">
            <v>104081135.87</v>
          </cell>
          <cell r="Q7">
            <v>32204849.960000001</v>
          </cell>
          <cell r="R7">
            <v>964683.57</v>
          </cell>
          <cell r="S7">
            <v>137250669.40000001</v>
          </cell>
          <cell r="T7">
            <v>1843355825.24</v>
          </cell>
          <cell r="U7">
            <v>5.6500000000000002E-2</v>
          </cell>
          <cell r="V7">
            <v>1.7500000000000002E-2</v>
          </cell>
          <cell r="W7">
            <v>5.0000000000000001E-4</v>
          </cell>
          <cell r="X7">
            <v>7.4499999999999997E-2</v>
          </cell>
        </row>
        <row r="8">
          <cell r="A8">
            <v>210003</v>
          </cell>
          <cell r="B8" t="str">
            <v>UM-PGHC</v>
          </cell>
          <cell r="C8" t="str">
            <v>GBR</v>
          </cell>
          <cell r="D8">
            <v>13688</v>
          </cell>
          <cell r="E8">
            <v>1328</v>
          </cell>
          <cell r="F8">
            <v>1152</v>
          </cell>
          <cell r="G8" t="str">
            <v xml:space="preserve"> </v>
          </cell>
          <cell r="H8">
            <v>9.7000000000000003E-2</v>
          </cell>
          <cell r="I8">
            <v>8.4199999999999997E-2</v>
          </cell>
          <cell r="J8" t="str">
            <v xml:space="preserve"> </v>
          </cell>
          <cell r="K8">
            <v>2480</v>
          </cell>
          <cell r="L8">
            <v>0.1812</v>
          </cell>
          <cell r="M8">
            <v>80350486.390000001</v>
          </cell>
          <cell r="N8">
            <v>257407238.40000001</v>
          </cell>
          <cell r="O8">
            <v>12624462.25</v>
          </cell>
          <cell r="P8">
            <v>29803292.600000001</v>
          </cell>
          <cell r="Q8">
            <v>17089850.510000002</v>
          </cell>
          <cell r="R8" t="str">
            <v xml:space="preserve"> </v>
          </cell>
          <cell r="S8">
            <v>46893143.109999999</v>
          </cell>
          <cell r="T8">
            <v>337757724.79000002</v>
          </cell>
          <cell r="U8">
            <v>8.8200000000000001E-2</v>
          </cell>
          <cell r="V8">
            <v>5.0599999999999999E-2</v>
          </cell>
          <cell r="W8" t="str">
            <v xml:space="preserve"> </v>
          </cell>
          <cell r="X8">
            <v>0.13880000000000001</v>
          </cell>
        </row>
        <row r="9">
          <cell r="A9">
            <v>210004</v>
          </cell>
          <cell r="B9" t="str">
            <v>Holy Cross</v>
          </cell>
          <cell r="C9" t="str">
            <v>GBR</v>
          </cell>
          <cell r="D9">
            <v>37662</v>
          </cell>
          <cell r="E9">
            <v>2354</v>
          </cell>
          <cell r="F9">
            <v>1753</v>
          </cell>
          <cell r="G9">
            <v>17</v>
          </cell>
          <cell r="H9">
            <v>6.25E-2</v>
          </cell>
          <cell r="I9">
            <v>4.65E-2</v>
          </cell>
          <cell r="J9">
            <v>5.0000000000000001E-4</v>
          </cell>
          <cell r="K9">
            <v>4124</v>
          </cell>
          <cell r="L9">
            <v>0.1095</v>
          </cell>
          <cell r="M9">
            <v>147333261.81</v>
          </cell>
          <cell r="N9">
            <v>375575457.05000001</v>
          </cell>
          <cell r="O9">
            <v>13664684.51</v>
          </cell>
          <cell r="P9">
            <v>37745430.090000004</v>
          </cell>
          <cell r="Q9">
            <v>18718228.850000001</v>
          </cell>
          <cell r="R9">
            <v>77463.95</v>
          </cell>
          <cell r="S9">
            <v>56541122.890000001</v>
          </cell>
          <cell r="T9">
            <v>522908718.86000001</v>
          </cell>
          <cell r="U9">
            <v>7.22E-2</v>
          </cell>
          <cell r="V9">
            <v>3.5799999999999998E-2</v>
          </cell>
          <cell r="W9">
            <v>1E-4</v>
          </cell>
          <cell r="X9">
            <v>0.1081</v>
          </cell>
        </row>
        <row r="10">
          <cell r="A10">
            <v>210005</v>
          </cell>
          <cell r="B10" t="str">
            <v>Frederick</v>
          </cell>
          <cell r="C10" t="str">
            <v>GBR</v>
          </cell>
          <cell r="D10">
            <v>19912</v>
          </cell>
          <cell r="E10">
            <v>1825</v>
          </cell>
          <cell r="F10">
            <v>1504</v>
          </cell>
          <cell r="G10">
            <v>13</v>
          </cell>
          <cell r="H10">
            <v>9.1700000000000004E-2</v>
          </cell>
          <cell r="I10">
            <v>7.5499999999999998E-2</v>
          </cell>
          <cell r="J10">
            <v>6.9999999999999999E-4</v>
          </cell>
          <cell r="K10">
            <v>3342</v>
          </cell>
          <cell r="L10">
            <v>0.1678</v>
          </cell>
          <cell r="M10">
            <v>132806723.09999999</v>
          </cell>
          <cell r="N10">
            <v>232349844.02000001</v>
          </cell>
          <cell r="O10">
            <v>13237087.550000001</v>
          </cell>
          <cell r="P10">
            <v>26139959.27</v>
          </cell>
          <cell r="Q10">
            <v>17831360.379999999</v>
          </cell>
          <cell r="R10">
            <v>64453.2</v>
          </cell>
          <cell r="S10">
            <v>44035772.850000001</v>
          </cell>
          <cell r="T10">
            <v>365156567.12</v>
          </cell>
          <cell r="U10">
            <v>7.1599999999999997E-2</v>
          </cell>
          <cell r="V10">
            <v>4.8800000000000003E-2</v>
          </cell>
          <cell r="W10">
            <v>2.0000000000000001E-4</v>
          </cell>
          <cell r="X10">
            <v>0.1206</v>
          </cell>
        </row>
        <row r="11">
          <cell r="A11">
            <v>210006</v>
          </cell>
          <cell r="B11" t="str">
            <v>UM-Harford</v>
          </cell>
          <cell r="C11" t="str">
            <v>GBR</v>
          </cell>
          <cell r="D11">
            <v>5697</v>
          </cell>
          <cell r="E11">
            <v>812</v>
          </cell>
          <cell r="F11">
            <v>718</v>
          </cell>
          <cell r="G11" t="str">
            <v xml:space="preserve"> </v>
          </cell>
          <cell r="H11">
            <v>0.14249999999999999</v>
          </cell>
          <cell r="I11">
            <v>0.126</v>
          </cell>
          <cell r="J11" t="str">
            <v xml:space="preserve"> </v>
          </cell>
          <cell r="K11">
            <v>1530</v>
          </cell>
          <cell r="L11">
            <v>0.26860000000000001</v>
          </cell>
          <cell r="M11">
            <v>53218505.979999997</v>
          </cell>
          <cell r="N11">
            <v>56385879.579999998</v>
          </cell>
          <cell r="O11">
            <v>10440867.99</v>
          </cell>
          <cell r="P11">
            <v>11039065.779999999</v>
          </cell>
          <cell r="Q11">
            <v>7673175.2300000004</v>
          </cell>
          <cell r="R11" t="str">
            <v xml:space="preserve"> </v>
          </cell>
          <cell r="S11">
            <v>18712241.010000002</v>
          </cell>
          <cell r="T11">
            <v>109604385.56</v>
          </cell>
          <cell r="U11">
            <v>0.1007</v>
          </cell>
          <cell r="V11">
            <v>7.0000000000000007E-2</v>
          </cell>
          <cell r="W11" t="str">
            <v xml:space="preserve"> </v>
          </cell>
          <cell r="X11">
            <v>0.17069999999999999</v>
          </cell>
        </row>
        <row r="12">
          <cell r="A12">
            <v>210008</v>
          </cell>
          <cell r="B12" t="str">
            <v>Mercy</v>
          </cell>
          <cell r="C12" t="str">
            <v>GBR</v>
          </cell>
          <cell r="D12">
            <v>17135</v>
          </cell>
          <cell r="E12">
            <v>1341</v>
          </cell>
          <cell r="F12">
            <v>864</v>
          </cell>
          <cell r="G12" t="str">
            <v xml:space="preserve"> </v>
          </cell>
          <cell r="H12">
            <v>7.8299999999999995E-2</v>
          </cell>
          <cell r="I12">
            <v>5.04E-2</v>
          </cell>
          <cell r="J12" t="str">
            <v xml:space="preserve"> </v>
          </cell>
          <cell r="K12">
            <v>2205</v>
          </cell>
          <cell r="L12">
            <v>0.12870000000000001</v>
          </cell>
          <cell r="M12">
            <v>325206483.37</v>
          </cell>
          <cell r="N12">
            <v>247763066.75999999</v>
          </cell>
          <cell r="O12">
            <v>11473152.35</v>
          </cell>
          <cell r="P12">
            <v>19310255.25</v>
          </cell>
          <cell r="Q12">
            <v>10744464.779999999</v>
          </cell>
          <cell r="R12" t="str">
            <v xml:space="preserve"> </v>
          </cell>
          <cell r="S12">
            <v>30054720.030000001</v>
          </cell>
          <cell r="T12">
            <v>572969550.13</v>
          </cell>
          <cell r="U12">
            <v>3.3700000000000001E-2</v>
          </cell>
          <cell r="V12">
            <v>1.8800000000000001E-2</v>
          </cell>
          <cell r="W12" t="str">
            <v xml:space="preserve"> </v>
          </cell>
          <cell r="X12">
            <v>5.2499999999999998E-2</v>
          </cell>
        </row>
        <row r="13">
          <cell r="A13">
            <v>210009</v>
          </cell>
          <cell r="B13" t="str">
            <v>Johns Hopkins</v>
          </cell>
          <cell r="C13" t="str">
            <v>GBR</v>
          </cell>
          <cell r="D13">
            <v>46879</v>
          </cell>
          <cell r="E13">
            <v>5961</v>
          </cell>
          <cell r="F13">
            <v>1910</v>
          </cell>
          <cell r="G13">
            <v>172</v>
          </cell>
          <cell r="H13">
            <v>0.12720000000000001</v>
          </cell>
          <cell r="I13">
            <v>4.07E-2</v>
          </cell>
          <cell r="J13">
            <v>3.7000000000000002E-3</v>
          </cell>
          <cell r="K13">
            <v>8043</v>
          </cell>
          <cell r="L13">
            <v>0.1716</v>
          </cell>
          <cell r="M13">
            <v>1002215501.08</v>
          </cell>
          <cell r="N13">
            <v>1550957684.9100001</v>
          </cell>
          <cell r="O13">
            <v>14823615.5</v>
          </cell>
          <cell r="P13">
            <v>182138301.68000001</v>
          </cell>
          <cell r="Q13">
            <v>47842143.310000002</v>
          </cell>
          <cell r="R13">
            <v>1515150.01</v>
          </cell>
          <cell r="S13">
            <v>231495595</v>
          </cell>
          <cell r="T13">
            <v>2553173185.9899998</v>
          </cell>
          <cell r="U13">
            <v>7.1300000000000002E-2</v>
          </cell>
          <cell r="V13">
            <v>1.8700000000000001E-2</v>
          </cell>
          <cell r="W13">
            <v>5.9999999999999995E-4</v>
          </cell>
          <cell r="X13">
            <v>9.0700000000000003E-2</v>
          </cell>
        </row>
        <row r="14">
          <cell r="A14">
            <v>210010</v>
          </cell>
          <cell r="B14" t="str">
            <v>UM-Dorchester</v>
          </cell>
          <cell r="C14" t="str">
            <v>TPR</v>
          </cell>
          <cell r="D14">
            <v>1683</v>
          </cell>
          <cell r="E14">
            <v>204</v>
          </cell>
          <cell r="F14">
            <v>259</v>
          </cell>
          <cell r="G14" t="str">
            <v xml:space="preserve"> </v>
          </cell>
          <cell r="H14">
            <v>0.1212</v>
          </cell>
          <cell r="I14">
            <v>0.15390000000000001</v>
          </cell>
          <cell r="J14" t="str">
            <v xml:space="preserve"> </v>
          </cell>
          <cell r="K14">
            <v>463</v>
          </cell>
          <cell r="L14">
            <v>0.27510000000000001</v>
          </cell>
          <cell r="M14">
            <v>24318345.07</v>
          </cell>
          <cell r="N14">
            <v>18210522.559999999</v>
          </cell>
          <cell r="O14">
            <v>3087798.91</v>
          </cell>
          <cell r="P14">
            <v>3500462.91</v>
          </cell>
          <cell r="Q14">
            <v>2961827.75</v>
          </cell>
          <cell r="R14" t="str">
            <v xml:space="preserve"> </v>
          </cell>
          <cell r="S14">
            <v>6462290.6600000001</v>
          </cell>
          <cell r="T14">
            <v>42528867.630000003</v>
          </cell>
          <cell r="U14">
            <v>8.2299999999999998E-2</v>
          </cell>
          <cell r="V14">
            <v>6.9599999999999995E-2</v>
          </cell>
          <cell r="W14" t="str">
            <v xml:space="preserve"> </v>
          </cell>
          <cell r="X14">
            <v>0.152</v>
          </cell>
        </row>
        <row r="15">
          <cell r="A15">
            <v>210011</v>
          </cell>
          <cell r="B15" t="str">
            <v>St. Agnes</v>
          </cell>
          <cell r="C15" t="str">
            <v>GBR</v>
          </cell>
          <cell r="D15">
            <v>16459</v>
          </cell>
          <cell r="E15">
            <v>1903</v>
          </cell>
          <cell r="F15">
            <v>1882</v>
          </cell>
          <cell r="G15">
            <v>52</v>
          </cell>
          <cell r="H15">
            <v>0.11559999999999999</v>
          </cell>
          <cell r="I15">
            <v>0.1143</v>
          </cell>
          <cell r="J15">
            <v>3.2000000000000002E-3</v>
          </cell>
          <cell r="K15">
            <v>3837</v>
          </cell>
          <cell r="L15">
            <v>0.2331</v>
          </cell>
          <cell r="M15">
            <v>191022904.21000001</v>
          </cell>
          <cell r="N15">
            <v>241368909.77000001</v>
          </cell>
          <cell r="O15">
            <v>13589738.92</v>
          </cell>
          <cell r="P15">
            <v>37414559.25</v>
          </cell>
          <cell r="Q15">
            <v>25637310.629999999</v>
          </cell>
          <cell r="R15">
            <v>321277.46999999997</v>
          </cell>
          <cell r="S15">
            <v>63373147.350000001</v>
          </cell>
          <cell r="T15">
            <v>432391813.98000002</v>
          </cell>
          <cell r="U15">
            <v>8.6499999999999994E-2</v>
          </cell>
          <cell r="V15">
            <v>5.9299999999999999E-2</v>
          </cell>
          <cell r="W15">
            <v>6.9999999999999999E-4</v>
          </cell>
          <cell r="X15">
            <v>0.14660000000000001</v>
          </cell>
        </row>
        <row r="16">
          <cell r="A16">
            <v>210012</v>
          </cell>
          <cell r="B16" t="str">
            <v>Sinai</v>
          </cell>
          <cell r="C16" t="str">
            <v>GBR</v>
          </cell>
          <cell r="D16">
            <v>19160</v>
          </cell>
          <cell r="E16">
            <v>1682</v>
          </cell>
          <cell r="F16">
            <v>1423</v>
          </cell>
          <cell r="G16">
            <v>74</v>
          </cell>
          <cell r="H16">
            <v>8.7800000000000003E-2</v>
          </cell>
          <cell r="I16">
            <v>7.4300000000000005E-2</v>
          </cell>
          <cell r="J16">
            <v>3.8999999999999998E-3</v>
          </cell>
          <cell r="K16">
            <v>3179</v>
          </cell>
          <cell r="L16">
            <v>0.16589999999999999</v>
          </cell>
          <cell r="M16">
            <v>383182094.23000002</v>
          </cell>
          <cell r="N16">
            <v>431158312.69999999</v>
          </cell>
          <cell r="O16">
            <v>13992506.539999999</v>
          </cell>
          <cell r="P16">
            <v>43969210.460000001</v>
          </cell>
          <cell r="Q16">
            <v>24754000.899999999</v>
          </cell>
          <cell r="R16">
            <v>832205.74</v>
          </cell>
          <cell r="S16">
            <v>69555417.099999994</v>
          </cell>
          <cell r="T16">
            <v>814340406.92999995</v>
          </cell>
          <cell r="U16">
            <v>5.3999999999999999E-2</v>
          </cell>
          <cell r="V16">
            <v>3.04E-2</v>
          </cell>
          <cell r="W16">
            <v>1E-3</v>
          </cell>
          <cell r="X16">
            <v>8.5400000000000004E-2</v>
          </cell>
        </row>
        <row r="17">
          <cell r="A17">
            <v>210013</v>
          </cell>
          <cell r="B17" t="str">
            <v>Grace Medical center</v>
          </cell>
          <cell r="C17" t="str">
            <v>GBR</v>
          </cell>
          <cell r="D17">
            <v>3258</v>
          </cell>
          <cell r="E17">
            <v>702</v>
          </cell>
          <cell r="F17">
            <v>284</v>
          </cell>
          <cell r="G17" t="str">
            <v xml:space="preserve"> </v>
          </cell>
          <cell r="H17">
            <v>0.2155</v>
          </cell>
          <cell r="I17">
            <v>8.72E-2</v>
          </cell>
          <cell r="J17" t="str">
            <v xml:space="preserve"> </v>
          </cell>
          <cell r="K17">
            <v>986</v>
          </cell>
          <cell r="L17">
            <v>0.30259999999999998</v>
          </cell>
          <cell r="M17">
            <v>45335826.899999999</v>
          </cell>
          <cell r="N17">
            <v>56842608.18</v>
          </cell>
          <cell r="O17">
            <v>5682769.9400000004</v>
          </cell>
          <cell r="P17">
            <v>13764765.25</v>
          </cell>
          <cell r="Q17">
            <v>5086740.8899999997</v>
          </cell>
          <cell r="R17" t="str">
            <v xml:space="preserve"> </v>
          </cell>
          <cell r="S17">
            <v>18851506.140000001</v>
          </cell>
          <cell r="T17">
            <v>102178435.08</v>
          </cell>
          <cell r="U17">
            <v>0.13469999999999999</v>
          </cell>
          <cell r="V17">
            <v>4.9799999999999997E-2</v>
          </cell>
          <cell r="W17" t="str">
            <v xml:space="preserve"> </v>
          </cell>
          <cell r="X17">
            <v>0.1845</v>
          </cell>
        </row>
        <row r="18">
          <cell r="A18">
            <v>210015</v>
          </cell>
          <cell r="B18" t="str">
            <v>MedStar Fr Square</v>
          </cell>
          <cell r="C18" t="str">
            <v>GBR</v>
          </cell>
          <cell r="D18">
            <v>26141</v>
          </cell>
          <cell r="E18">
            <v>3496</v>
          </cell>
          <cell r="F18">
            <v>2661</v>
          </cell>
          <cell r="G18">
            <v>4</v>
          </cell>
          <cell r="H18">
            <v>0.13370000000000001</v>
          </cell>
          <cell r="I18">
            <v>0.1018</v>
          </cell>
          <cell r="J18">
            <v>2.0000000000000001E-4</v>
          </cell>
          <cell r="K18">
            <v>6161</v>
          </cell>
          <cell r="L18">
            <v>0.23569999999999999</v>
          </cell>
          <cell r="M18">
            <v>267866849.81999999</v>
          </cell>
          <cell r="N18">
            <v>302503981.19</v>
          </cell>
          <cell r="O18">
            <v>26244200.379999999</v>
          </cell>
          <cell r="P18">
            <v>47064150.189999998</v>
          </cell>
          <cell r="Q18">
            <v>29761144.300000001</v>
          </cell>
          <cell r="R18">
            <v>33500.83</v>
          </cell>
          <cell r="S18">
            <v>76858795.319999993</v>
          </cell>
          <cell r="T18">
            <v>570370831.00999999</v>
          </cell>
          <cell r="U18">
            <v>8.2500000000000004E-2</v>
          </cell>
          <cell r="V18">
            <v>5.2200000000000003E-2</v>
          </cell>
          <cell r="W18">
            <v>1E-4</v>
          </cell>
          <cell r="X18">
            <v>0.1348</v>
          </cell>
        </row>
        <row r="19">
          <cell r="A19">
            <v>210016</v>
          </cell>
          <cell r="B19" t="str">
            <v>Adventist White Oak</v>
          </cell>
          <cell r="C19" t="str">
            <v>GBR</v>
          </cell>
          <cell r="D19">
            <v>14132</v>
          </cell>
          <cell r="E19">
            <v>1251</v>
          </cell>
          <cell r="F19">
            <v>1197</v>
          </cell>
          <cell r="G19" t="str">
            <v xml:space="preserve"> </v>
          </cell>
          <cell r="H19">
            <v>8.8499999999999995E-2</v>
          </cell>
          <cell r="I19">
            <v>8.4699999999999998E-2</v>
          </cell>
          <cell r="J19" t="str">
            <v xml:space="preserve"> </v>
          </cell>
          <cell r="K19">
            <v>2448</v>
          </cell>
          <cell r="L19">
            <v>0.17319999999999999</v>
          </cell>
          <cell r="M19">
            <v>114148493.41</v>
          </cell>
          <cell r="N19">
            <v>186520708.71000001</v>
          </cell>
          <cell r="O19">
            <v>17106061.18</v>
          </cell>
          <cell r="P19">
            <v>23504738.539999999</v>
          </cell>
          <cell r="Q19">
            <v>15512613.66</v>
          </cell>
          <cell r="R19" t="str">
            <v xml:space="preserve"> </v>
          </cell>
          <cell r="S19">
            <v>39017352.200000003</v>
          </cell>
          <cell r="T19">
            <v>300669202.12</v>
          </cell>
          <cell r="U19">
            <v>7.8200000000000006E-2</v>
          </cell>
          <cell r="V19">
            <v>5.16E-2</v>
          </cell>
          <cell r="W19" t="str">
            <v xml:space="preserve"> </v>
          </cell>
          <cell r="X19">
            <v>0.1298</v>
          </cell>
        </row>
        <row r="20">
          <cell r="A20">
            <v>210017</v>
          </cell>
          <cell r="B20" t="str">
            <v>Garrett</v>
          </cell>
          <cell r="C20" t="str">
            <v>TPR</v>
          </cell>
          <cell r="D20">
            <v>2249</v>
          </cell>
          <cell r="E20">
            <v>129</v>
          </cell>
          <cell r="F20">
            <v>268</v>
          </cell>
          <cell r="G20">
            <v>6</v>
          </cell>
          <cell r="H20">
            <v>5.74E-2</v>
          </cell>
          <cell r="I20">
            <v>0.1192</v>
          </cell>
          <cell r="J20">
            <v>2.7000000000000001E-3</v>
          </cell>
          <cell r="K20">
            <v>403</v>
          </cell>
          <cell r="L20">
            <v>0.1792</v>
          </cell>
          <cell r="M20">
            <v>45041135.270000003</v>
          </cell>
          <cell r="N20">
            <v>21204094.399999999</v>
          </cell>
          <cell r="O20">
            <v>2779704.28</v>
          </cell>
          <cell r="P20">
            <v>1333522.82</v>
          </cell>
          <cell r="Q20">
            <v>2873065.75</v>
          </cell>
          <cell r="R20">
            <v>27598.99</v>
          </cell>
          <cell r="S20">
            <v>4234187.5599999996</v>
          </cell>
          <cell r="T20">
            <v>66245229.670000002</v>
          </cell>
          <cell r="U20">
            <v>2.01E-2</v>
          </cell>
          <cell r="V20">
            <v>4.3400000000000001E-2</v>
          </cell>
          <cell r="W20">
            <v>4.0000000000000002E-4</v>
          </cell>
          <cell r="X20">
            <v>6.3899999999999998E-2</v>
          </cell>
        </row>
        <row r="21">
          <cell r="A21">
            <v>210018</v>
          </cell>
          <cell r="B21" t="str">
            <v>MedStar Montgomery</v>
          </cell>
          <cell r="C21" t="str">
            <v>GBR</v>
          </cell>
          <cell r="D21">
            <v>7869</v>
          </cell>
          <cell r="E21">
            <v>893</v>
          </cell>
          <cell r="F21">
            <v>780</v>
          </cell>
          <cell r="G21">
            <v>7</v>
          </cell>
          <cell r="H21">
            <v>0.1135</v>
          </cell>
          <cell r="I21">
            <v>9.9099999999999994E-2</v>
          </cell>
          <cell r="J21">
            <v>8.9999999999999998E-4</v>
          </cell>
          <cell r="K21">
            <v>1680</v>
          </cell>
          <cell r="L21">
            <v>0.2135</v>
          </cell>
          <cell r="M21">
            <v>96183817.670000002</v>
          </cell>
          <cell r="N21">
            <v>86016423.159999996</v>
          </cell>
          <cell r="O21">
            <v>12672905.029999999</v>
          </cell>
          <cell r="P21">
            <v>12863437.960000001</v>
          </cell>
          <cell r="Q21">
            <v>8382275.3499999996</v>
          </cell>
          <cell r="R21">
            <v>35275.72</v>
          </cell>
          <cell r="S21">
            <v>21280989.030000001</v>
          </cell>
          <cell r="T21">
            <v>182200240.83000001</v>
          </cell>
          <cell r="U21">
            <v>7.0599999999999996E-2</v>
          </cell>
          <cell r="V21">
            <v>4.5999999999999999E-2</v>
          </cell>
          <cell r="W21">
            <v>2.0000000000000001E-4</v>
          </cell>
          <cell r="X21">
            <v>0.1168</v>
          </cell>
        </row>
        <row r="22">
          <cell r="A22">
            <v>210019</v>
          </cell>
          <cell r="B22" t="str">
            <v>Peninsula</v>
          </cell>
          <cell r="C22" t="str">
            <v>GBR</v>
          </cell>
          <cell r="D22">
            <v>20255</v>
          </cell>
          <cell r="E22">
            <v>2003</v>
          </cell>
          <cell r="F22">
            <v>1628</v>
          </cell>
          <cell r="G22">
            <v>26</v>
          </cell>
          <cell r="H22">
            <v>9.8900000000000002E-2</v>
          </cell>
          <cell r="I22">
            <v>8.0399999999999999E-2</v>
          </cell>
          <cell r="J22">
            <v>1.2999999999999999E-3</v>
          </cell>
          <cell r="K22">
            <v>3657</v>
          </cell>
          <cell r="L22">
            <v>0.18049999999999999</v>
          </cell>
          <cell r="M22">
            <v>211102037.27000001</v>
          </cell>
          <cell r="N22">
            <v>254062477.25999999</v>
          </cell>
          <cell r="O22">
            <v>17153215.530000001</v>
          </cell>
          <cell r="P22">
            <v>29080053.710000001</v>
          </cell>
          <cell r="Q22">
            <v>15778190.99</v>
          </cell>
          <cell r="R22">
            <v>118918.95</v>
          </cell>
          <cell r="S22">
            <v>44977163.649999999</v>
          </cell>
          <cell r="T22">
            <v>465164514.52999997</v>
          </cell>
          <cell r="U22">
            <v>6.25E-2</v>
          </cell>
          <cell r="V22">
            <v>3.39E-2</v>
          </cell>
          <cell r="W22">
            <v>2.9999999999999997E-4</v>
          </cell>
          <cell r="X22">
            <v>9.6699999999999994E-2</v>
          </cell>
        </row>
        <row r="23">
          <cell r="A23">
            <v>210022</v>
          </cell>
          <cell r="B23" t="str">
            <v>Suburban</v>
          </cell>
          <cell r="C23" t="str">
            <v>GBR</v>
          </cell>
          <cell r="D23">
            <v>15271</v>
          </cell>
          <cell r="E23">
            <v>1624</v>
          </cell>
          <cell r="F23">
            <v>1028</v>
          </cell>
          <cell r="G23">
            <v>1</v>
          </cell>
          <cell r="H23">
            <v>0.10630000000000001</v>
          </cell>
          <cell r="I23">
            <v>6.7299999999999999E-2</v>
          </cell>
          <cell r="J23">
            <v>1E-4</v>
          </cell>
          <cell r="K23">
            <v>2653</v>
          </cell>
          <cell r="L23">
            <v>0.17369999999999999</v>
          </cell>
          <cell r="M23">
            <v>129790065.51000001</v>
          </cell>
          <cell r="N23">
            <v>212981696.36000001</v>
          </cell>
          <cell r="O23">
            <v>13362735.189999999</v>
          </cell>
          <cell r="P23">
            <v>23001520.18</v>
          </cell>
          <cell r="Q23">
            <v>9356798.0299999993</v>
          </cell>
          <cell r="R23">
            <v>3402.21</v>
          </cell>
          <cell r="S23">
            <v>32361720.420000002</v>
          </cell>
          <cell r="T23">
            <v>342771761.87</v>
          </cell>
          <cell r="U23">
            <v>6.7100000000000007E-2</v>
          </cell>
          <cell r="V23">
            <v>2.7300000000000001E-2</v>
          </cell>
          <cell r="W23">
            <v>0</v>
          </cell>
          <cell r="X23">
            <v>9.4399999999999998E-2</v>
          </cell>
        </row>
        <row r="24">
          <cell r="A24">
            <v>210023</v>
          </cell>
          <cell r="B24" t="str">
            <v>Anne Arundel</v>
          </cell>
          <cell r="C24" t="str">
            <v>GBR</v>
          </cell>
          <cell r="D24">
            <v>33199</v>
          </cell>
          <cell r="E24">
            <v>2971</v>
          </cell>
          <cell r="F24">
            <v>2689</v>
          </cell>
          <cell r="G24">
            <v>35</v>
          </cell>
          <cell r="H24">
            <v>8.9499999999999996E-2</v>
          </cell>
          <cell r="I24">
            <v>8.1000000000000003E-2</v>
          </cell>
          <cell r="J24">
            <v>1.1000000000000001E-3</v>
          </cell>
          <cell r="K24">
            <v>5695</v>
          </cell>
          <cell r="L24">
            <v>0.17150000000000001</v>
          </cell>
          <cell r="M24">
            <v>340015764.72000003</v>
          </cell>
          <cell r="N24">
            <v>316023674.11000001</v>
          </cell>
          <cell r="O24">
            <v>14804744.619999999</v>
          </cell>
          <cell r="P24">
            <v>35115265.689999998</v>
          </cell>
          <cell r="Q24">
            <v>25870214.25</v>
          </cell>
          <cell r="R24">
            <v>163123.09</v>
          </cell>
          <cell r="S24">
            <v>61148603.030000001</v>
          </cell>
          <cell r="T24">
            <v>656039438.83000004</v>
          </cell>
          <cell r="U24">
            <v>5.3499999999999999E-2</v>
          </cell>
          <cell r="V24">
            <v>3.9399999999999998E-2</v>
          </cell>
          <cell r="W24">
            <v>2.0000000000000001E-4</v>
          </cell>
          <cell r="X24">
            <v>9.3200000000000005E-2</v>
          </cell>
        </row>
        <row r="25">
          <cell r="A25">
            <v>210024</v>
          </cell>
          <cell r="B25" t="str">
            <v>MedStar Union Mem</v>
          </cell>
          <cell r="C25" t="str">
            <v>GBR</v>
          </cell>
          <cell r="D25">
            <v>12049</v>
          </cell>
          <cell r="E25">
            <v>1549</v>
          </cell>
          <cell r="F25">
            <v>1390</v>
          </cell>
          <cell r="G25">
            <v>1</v>
          </cell>
          <cell r="H25">
            <v>0.12859999999999999</v>
          </cell>
          <cell r="I25">
            <v>0.1154</v>
          </cell>
          <cell r="J25">
            <v>1E-4</v>
          </cell>
          <cell r="K25">
            <v>2940</v>
          </cell>
          <cell r="L25">
            <v>0.24399999999999999</v>
          </cell>
          <cell r="M25">
            <v>165580438.19</v>
          </cell>
          <cell r="N25">
            <v>260081754.77000001</v>
          </cell>
          <cell r="O25">
            <v>12424373.789999999</v>
          </cell>
          <cell r="P25">
            <v>31443050.010000002</v>
          </cell>
          <cell r="Q25">
            <v>22193369.07</v>
          </cell>
          <cell r="R25">
            <v>5333.29</v>
          </cell>
          <cell r="S25">
            <v>53641752.369999997</v>
          </cell>
          <cell r="T25">
            <v>425662192.95999998</v>
          </cell>
          <cell r="U25">
            <v>7.3899999999999993E-2</v>
          </cell>
          <cell r="V25">
            <v>5.21E-2</v>
          </cell>
          <cell r="W25">
            <v>0</v>
          </cell>
          <cell r="X25">
            <v>0.126</v>
          </cell>
        </row>
        <row r="26">
          <cell r="A26">
            <v>210027</v>
          </cell>
          <cell r="B26" t="str">
            <v>Western Maryland</v>
          </cell>
          <cell r="C26" t="str">
            <v>TPR</v>
          </cell>
          <cell r="D26">
            <v>13130</v>
          </cell>
          <cell r="E26">
            <v>1414</v>
          </cell>
          <cell r="F26">
            <v>1229</v>
          </cell>
          <cell r="G26">
            <v>4</v>
          </cell>
          <cell r="H26">
            <v>0.1077</v>
          </cell>
          <cell r="I26">
            <v>9.3600000000000003E-2</v>
          </cell>
          <cell r="J26">
            <v>2.9999999999999997E-4</v>
          </cell>
          <cell r="K26">
            <v>2647</v>
          </cell>
          <cell r="L26">
            <v>0.2016</v>
          </cell>
          <cell r="M26">
            <v>166105809.69</v>
          </cell>
          <cell r="N26">
            <v>174202870.38999999</v>
          </cell>
          <cell r="O26">
            <v>9220779.4499999993</v>
          </cell>
          <cell r="P26">
            <v>20862524.43</v>
          </cell>
          <cell r="Q26">
            <v>13553402.119999999</v>
          </cell>
          <cell r="R26">
            <v>18164.71</v>
          </cell>
          <cell r="S26">
            <v>34434091.259999998</v>
          </cell>
          <cell r="T26">
            <v>340308680.07999998</v>
          </cell>
          <cell r="U26">
            <v>6.13E-2</v>
          </cell>
          <cell r="V26">
            <v>3.9800000000000002E-2</v>
          </cell>
          <cell r="W26">
            <v>1E-4</v>
          </cell>
          <cell r="X26">
            <v>0.1012</v>
          </cell>
        </row>
        <row r="27">
          <cell r="A27">
            <v>210028</v>
          </cell>
          <cell r="B27" t="str">
            <v>MedStar St. Mary's</v>
          </cell>
          <cell r="C27" t="str">
            <v>GBR</v>
          </cell>
          <cell r="D27">
            <v>9484</v>
          </cell>
          <cell r="E27">
            <v>914</v>
          </cell>
          <cell r="F27">
            <v>1012</v>
          </cell>
          <cell r="G27">
            <v>1</v>
          </cell>
          <cell r="H27">
            <v>9.64E-2</v>
          </cell>
          <cell r="I27">
            <v>0.1067</v>
          </cell>
          <cell r="J27">
            <v>1E-4</v>
          </cell>
          <cell r="K27">
            <v>1927</v>
          </cell>
          <cell r="L27">
            <v>0.20319999999999999</v>
          </cell>
          <cell r="M27">
            <v>111412862.34999999</v>
          </cell>
          <cell r="N27">
            <v>83800230.620000005</v>
          </cell>
          <cell r="O27">
            <v>9518230.5099999998</v>
          </cell>
          <cell r="P27">
            <v>11227992.060000001</v>
          </cell>
          <cell r="Q27">
            <v>10182755.060000001</v>
          </cell>
          <cell r="R27">
            <v>2957.49</v>
          </cell>
          <cell r="S27">
            <v>21413704.609999999</v>
          </cell>
          <cell r="T27">
            <v>195213092.97</v>
          </cell>
          <cell r="U27">
            <v>5.7500000000000002E-2</v>
          </cell>
          <cell r="V27">
            <v>5.2200000000000003E-2</v>
          </cell>
          <cell r="W27">
            <v>0</v>
          </cell>
          <cell r="X27">
            <v>0.10970000000000001</v>
          </cell>
        </row>
        <row r="28">
          <cell r="A28">
            <v>210029</v>
          </cell>
          <cell r="B28" t="str">
            <v>JH Bayview</v>
          </cell>
          <cell r="C28" t="str">
            <v>GBR</v>
          </cell>
          <cell r="D28">
            <v>21533</v>
          </cell>
          <cell r="E28">
            <v>2774</v>
          </cell>
          <cell r="F28">
            <v>1725</v>
          </cell>
          <cell r="G28">
            <v>26</v>
          </cell>
          <cell r="H28">
            <v>0.1288</v>
          </cell>
          <cell r="I28">
            <v>8.0100000000000005E-2</v>
          </cell>
          <cell r="J28">
            <v>1.1999999999999999E-3</v>
          </cell>
          <cell r="K28">
            <v>4525</v>
          </cell>
          <cell r="L28">
            <v>0.21010000000000001</v>
          </cell>
          <cell r="M28">
            <v>324666968.13999999</v>
          </cell>
          <cell r="N28">
            <v>387005665.95999998</v>
          </cell>
          <cell r="O28">
            <v>7097517.1699999999</v>
          </cell>
          <cell r="P28">
            <v>52194226.049999997</v>
          </cell>
          <cell r="Q28">
            <v>25684766.879999999</v>
          </cell>
          <cell r="R28">
            <v>191475.9</v>
          </cell>
          <cell r="S28">
            <v>78070468.829999998</v>
          </cell>
          <cell r="T28">
            <v>711672634.10000002</v>
          </cell>
          <cell r="U28">
            <v>7.3300000000000004E-2</v>
          </cell>
          <cell r="V28">
            <v>3.61E-2</v>
          </cell>
          <cell r="W28">
            <v>2.9999999999999997E-4</v>
          </cell>
          <cell r="X28">
            <v>0.10970000000000001</v>
          </cell>
        </row>
        <row r="29">
          <cell r="A29">
            <v>210030</v>
          </cell>
          <cell r="B29" t="str">
            <v>UM-Chestertown</v>
          </cell>
          <cell r="C29" t="str">
            <v>TPR</v>
          </cell>
          <cell r="D29">
            <v>805</v>
          </cell>
          <cell r="E29">
            <v>87</v>
          </cell>
          <cell r="F29">
            <v>159</v>
          </cell>
          <cell r="G29" t="str">
            <v xml:space="preserve"> </v>
          </cell>
          <cell r="H29">
            <v>0.1081</v>
          </cell>
          <cell r="I29">
            <v>0.19750000000000001</v>
          </cell>
          <cell r="J29" t="str">
            <v xml:space="preserve"> </v>
          </cell>
          <cell r="K29">
            <v>246</v>
          </cell>
          <cell r="L29">
            <v>0.30559999999999998</v>
          </cell>
          <cell r="M29">
            <v>32848645.239999998</v>
          </cell>
          <cell r="N29">
            <v>11103893.42</v>
          </cell>
          <cell r="O29">
            <v>1169913.8500000001</v>
          </cell>
          <cell r="P29">
            <v>1230709.31</v>
          </cell>
          <cell r="Q29">
            <v>1905457.84</v>
          </cell>
          <cell r="R29" t="str">
            <v xml:space="preserve"> </v>
          </cell>
          <cell r="S29">
            <v>3136167.15</v>
          </cell>
          <cell r="T29">
            <v>43952538.659999996</v>
          </cell>
          <cell r="U29">
            <v>2.8000000000000001E-2</v>
          </cell>
          <cell r="V29">
            <v>4.3400000000000001E-2</v>
          </cell>
          <cell r="W29" t="str">
            <v xml:space="preserve"> </v>
          </cell>
          <cell r="X29">
            <v>7.1400000000000005E-2</v>
          </cell>
        </row>
        <row r="30">
          <cell r="A30">
            <v>210032</v>
          </cell>
          <cell r="B30" t="str">
            <v>ChristianaCare, Union</v>
          </cell>
          <cell r="C30" t="str">
            <v>TPR</v>
          </cell>
          <cell r="D30">
            <v>5926</v>
          </cell>
          <cell r="E30">
            <v>669</v>
          </cell>
          <cell r="F30">
            <v>669</v>
          </cell>
          <cell r="G30" t="str">
            <v xml:space="preserve"> </v>
          </cell>
          <cell r="H30">
            <v>0.1129</v>
          </cell>
          <cell r="I30">
            <v>0.1129</v>
          </cell>
          <cell r="J30" t="str">
            <v xml:space="preserve"> </v>
          </cell>
          <cell r="K30">
            <v>1338</v>
          </cell>
          <cell r="L30">
            <v>0.2258</v>
          </cell>
          <cell r="M30">
            <v>90120836.799999997</v>
          </cell>
          <cell r="N30">
            <v>75530825.180000007</v>
          </cell>
          <cell r="O30">
            <v>6012520.4199999999</v>
          </cell>
          <cell r="P30">
            <v>10920554.130000001</v>
          </cell>
          <cell r="Q30">
            <v>7709903.3700000001</v>
          </cell>
          <cell r="R30" t="str">
            <v xml:space="preserve"> </v>
          </cell>
          <cell r="S30">
            <v>18630457.5</v>
          </cell>
          <cell r="T30">
            <v>165651661.97999999</v>
          </cell>
          <cell r="U30">
            <v>6.59E-2</v>
          </cell>
          <cell r="V30">
            <v>4.65E-2</v>
          </cell>
          <cell r="W30" t="str">
            <v xml:space="preserve"> </v>
          </cell>
          <cell r="X30">
            <v>0.1125</v>
          </cell>
        </row>
        <row r="31">
          <cell r="A31">
            <v>210033</v>
          </cell>
          <cell r="B31" t="str">
            <v>Carroll</v>
          </cell>
          <cell r="C31" t="str">
            <v>TPR</v>
          </cell>
          <cell r="D31">
            <v>11952</v>
          </cell>
          <cell r="E31">
            <v>1358</v>
          </cell>
          <cell r="F31">
            <v>1457</v>
          </cell>
          <cell r="G31">
            <v>10</v>
          </cell>
          <cell r="H31">
            <v>0.11360000000000001</v>
          </cell>
          <cell r="I31">
            <v>0.12189999999999999</v>
          </cell>
          <cell r="J31">
            <v>8.0000000000000004E-4</v>
          </cell>
          <cell r="K31">
            <v>2825</v>
          </cell>
          <cell r="L31">
            <v>0.2364</v>
          </cell>
          <cell r="M31">
            <v>91521061.75</v>
          </cell>
          <cell r="N31">
            <v>146635235.28999999</v>
          </cell>
          <cell r="O31">
            <v>3869184.71</v>
          </cell>
          <cell r="P31">
            <v>19275945.620000001</v>
          </cell>
          <cell r="Q31">
            <v>15964006.529999999</v>
          </cell>
          <cell r="R31">
            <v>50305.05</v>
          </cell>
          <cell r="S31">
            <v>35290257.200000003</v>
          </cell>
          <cell r="T31">
            <v>238156297.03999999</v>
          </cell>
          <cell r="U31">
            <v>8.09E-2</v>
          </cell>
          <cell r="V31">
            <v>6.7000000000000004E-2</v>
          </cell>
          <cell r="W31">
            <v>2.0000000000000001E-4</v>
          </cell>
          <cell r="X31">
            <v>0.1482</v>
          </cell>
        </row>
        <row r="32">
          <cell r="A32">
            <v>210034</v>
          </cell>
          <cell r="B32" t="str">
            <v>MedStar Harbor</v>
          </cell>
          <cell r="C32" t="str">
            <v>GBR</v>
          </cell>
          <cell r="D32">
            <v>9552</v>
          </cell>
          <cell r="E32">
            <v>1152</v>
          </cell>
          <cell r="F32">
            <v>1042</v>
          </cell>
          <cell r="G32" t="str">
            <v xml:space="preserve"> </v>
          </cell>
          <cell r="H32">
            <v>0.1206</v>
          </cell>
          <cell r="I32">
            <v>0.1091</v>
          </cell>
          <cell r="J32" t="str">
            <v xml:space="preserve"> </v>
          </cell>
          <cell r="K32">
            <v>2194</v>
          </cell>
          <cell r="L32">
            <v>0.22969999999999999</v>
          </cell>
          <cell r="M32">
            <v>69408114.920000002</v>
          </cell>
          <cell r="N32">
            <v>122097070.34</v>
          </cell>
          <cell r="O32">
            <v>6625004.4900000002</v>
          </cell>
          <cell r="P32">
            <v>21017083.030000001</v>
          </cell>
          <cell r="Q32">
            <v>13864158.58</v>
          </cell>
          <cell r="R32" t="str">
            <v xml:space="preserve"> </v>
          </cell>
          <cell r="S32">
            <v>34881241.609999999</v>
          </cell>
          <cell r="T32">
            <v>191505185.25999999</v>
          </cell>
          <cell r="U32">
            <v>0.10970000000000001</v>
          </cell>
          <cell r="V32">
            <v>7.2400000000000006E-2</v>
          </cell>
          <cell r="W32" t="str">
            <v xml:space="preserve"> </v>
          </cell>
          <cell r="X32">
            <v>0.18210000000000001</v>
          </cell>
        </row>
        <row r="33">
          <cell r="A33">
            <v>210035</v>
          </cell>
          <cell r="B33" t="str">
            <v>UM-Charles Regional</v>
          </cell>
          <cell r="C33" t="str">
            <v>GBR</v>
          </cell>
          <cell r="D33">
            <v>7430</v>
          </cell>
          <cell r="E33">
            <v>847</v>
          </cell>
          <cell r="F33">
            <v>808</v>
          </cell>
          <cell r="G33">
            <v>13</v>
          </cell>
          <cell r="H33">
            <v>0.114</v>
          </cell>
          <cell r="I33">
            <v>0.1087</v>
          </cell>
          <cell r="J33">
            <v>1.6999999999999999E-3</v>
          </cell>
          <cell r="K33">
            <v>1668</v>
          </cell>
          <cell r="L33">
            <v>0.22450000000000001</v>
          </cell>
          <cell r="M33">
            <v>73588870.689999998</v>
          </cell>
          <cell r="N33">
            <v>87025011.650000006</v>
          </cell>
          <cell r="O33">
            <v>3626522.58</v>
          </cell>
          <cell r="P33">
            <v>12697678.119999999</v>
          </cell>
          <cell r="Q33">
            <v>9302908.6099999994</v>
          </cell>
          <cell r="R33">
            <v>61335.86</v>
          </cell>
          <cell r="S33">
            <v>22061922.59</v>
          </cell>
          <cell r="T33">
            <v>160613882.34</v>
          </cell>
          <cell r="U33">
            <v>7.9100000000000004E-2</v>
          </cell>
          <cell r="V33">
            <v>5.79E-2</v>
          </cell>
          <cell r="W33">
            <v>4.0000000000000002E-4</v>
          </cell>
          <cell r="X33">
            <v>0.13739999999999999</v>
          </cell>
        </row>
        <row r="34">
          <cell r="A34">
            <v>210037</v>
          </cell>
          <cell r="B34" t="str">
            <v>UM-Easton</v>
          </cell>
          <cell r="C34" t="str">
            <v>TPR</v>
          </cell>
          <cell r="D34">
            <v>8305</v>
          </cell>
          <cell r="E34">
            <v>640</v>
          </cell>
          <cell r="F34">
            <v>601</v>
          </cell>
          <cell r="G34">
            <v>6</v>
          </cell>
          <cell r="H34">
            <v>7.7100000000000002E-2</v>
          </cell>
          <cell r="I34">
            <v>7.2400000000000006E-2</v>
          </cell>
          <cell r="J34">
            <v>6.9999999999999999E-4</v>
          </cell>
          <cell r="K34">
            <v>1247</v>
          </cell>
          <cell r="L34">
            <v>0.1502</v>
          </cell>
          <cell r="M34">
            <v>131861330.62</v>
          </cell>
          <cell r="N34">
            <v>117399571.54000001</v>
          </cell>
          <cell r="O34">
            <v>9417007.4199999999</v>
          </cell>
          <cell r="P34">
            <v>10867471.35</v>
          </cell>
          <cell r="Q34">
            <v>7549250.1900000004</v>
          </cell>
          <cell r="R34">
            <v>49035.56</v>
          </cell>
          <cell r="S34">
            <v>18465757.100000001</v>
          </cell>
          <cell r="T34">
            <v>249260902.16</v>
          </cell>
          <cell r="U34">
            <v>4.36E-2</v>
          </cell>
          <cell r="V34">
            <v>3.0300000000000001E-2</v>
          </cell>
          <cell r="W34">
            <v>2.0000000000000001E-4</v>
          </cell>
          <cell r="X34">
            <v>7.4099999999999999E-2</v>
          </cell>
        </row>
        <row r="35">
          <cell r="A35">
            <v>210038</v>
          </cell>
          <cell r="B35" t="str">
            <v>UMMC Midtown</v>
          </cell>
          <cell r="C35" t="str">
            <v>GBR</v>
          </cell>
          <cell r="D35">
            <v>6107</v>
          </cell>
          <cell r="E35">
            <v>1135</v>
          </cell>
          <cell r="F35">
            <v>688</v>
          </cell>
          <cell r="G35" t="str">
            <v xml:space="preserve"> </v>
          </cell>
          <cell r="H35">
            <v>0.18590000000000001</v>
          </cell>
          <cell r="I35">
            <v>0.11269999999999999</v>
          </cell>
          <cell r="J35" t="str">
            <v xml:space="preserve"> </v>
          </cell>
          <cell r="K35">
            <v>1823</v>
          </cell>
          <cell r="L35">
            <v>0.29849999999999999</v>
          </cell>
          <cell r="M35">
            <v>116419180.72</v>
          </cell>
          <cell r="N35">
            <v>115141605.77</v>
          </cell>
          <cell r="O35">
            <v>12224658.41</v>
          </cell>
          <cell r="P35">
            <v>21570336.109999999</v>
          </cell>
          <cell r="Q35">
            <v>11023408.359999999</v>
          </cell>
          <cell r="R35" t="str">
            <v xml:space="preserve"> </v>
          </cell>
          <cell r="S35">
            <v>32593744.469999999</v>
          </cell>
          <cell r="T35">
            <v>231560786.49000001</v>
          </cell>
          <cell r="U35">
            <v>9.3200000000000005E-2</v>
          </cell>
          <cell r="V35">
            <v>4.7600000000000003E-2</v>
          </cell>
          <cell r="W35" t="str">
            <v xml:space="preserve"> </v>
          </cell>
          <cell r="X35">
            <v>0.14080000000000001</v>
          </cell>
        </row>
        <row r="36">
          <cell r="A36">
            <v>210039</v>
          </cell>
          <cell r="B36" t="str">
            <v>Calvert</v>
          </cell>
          <cell r="C36" t="str">
            <v>TPR</v>
          </cell>
          <cell r="D36">
            <v>7376</v>
          </cell>
          <cell r="E36">
            <v>822</v>
          </cell>
          <cell r="F36">
            <v>682</v>
          </cell>
          <cell r="G36">
            <v>10</v>
          </cell>
          <cell r="H36">
            <v>0.1114</v>
          </cell>
          <cell r="I36">
            <v>9.2499999999999999E-2</v>
          </cell>
          <cell r="J36">
            <v>1.4E-3</v>
          </cell>
          <cell r="K36">
            <v>1514</v>
          </cell>
          <cell r="L36">
            <v>0.20530000000000001</v>
          </cell>
          <cell r="M36">
            <v>80613228.120000005</v>
          </cell>
          <cell r="N36">
            <v>74512920.219999999</v>
          </cell>
          <cell r="O36">
            <v>7224022.9299999997</v>
          </cell>
          <cell r="P36">
            <v>11193812.01</v>
          </cell>
          <cell r="Q36">
            <v>7508633.8200000003</v>
          </cell>
          <cell r="R36">
            <v>61895.03</v>
          </cell>
          <cell r="S36">
            <v>18764340.859999999</v>
          </cell>
          <cell r="T36">
            <v>155126148.34</v>
          </cell>
          <cell r="U36">
            <v>7.22E-2</v>
          </cell>
          <cell r="V36">
            <v>4.8399999999999999E-2</v>
          </cell>
          <cell r="W36">
            <v>4.0000000000000002E-4</v>
          </cell>
          <cell r="X36">
            <v>0.121</v>
          </cell>
        </row>
        <row r="37">
          <cell r="A37">
            <v>210040</v>
          </cell>
          <cell r="B37" t="str">
            <v>Northwest</v>
          </cell>
          <cell r="C37" t="str">
            <v>GBR</v>
          </cell>
          <cell r="D37">
            <v>10679</v>
          </cell>
          <cell r="E37">
            <v>1520</v>
          </cell>
          <cell r="F37">
            <v>1412</v>
          </cell>
          <cell r="G37" t="str">
            <v xml:space="preserve"> </v>
          </cell>
          <cell r="H37">
            <v>0.14230000000000001</v>
          </cell>
          <cell r="I37">
            <v>0.13220000000000001</v>
          </cell>
          <cell r="J37" t="str">
            <v xml:space="preserve"> </v>
          </cell>
          <cell r="K37">
            <v>2932</v>
          </cell>
          <cell r="L37">
            <v>0.27460000000000001</v>
          </cell>
          <cell r="M37">
            <v>133484008.97</v>
          </cell>
          <cell r="N37">
            <v>139519813.99000001</v>
          </cell>
          <cell r="O37">
            <v>10296673.640000001</v>
          </cell>
          <cell r="P37">
            <v>22439479.059999999</v>
          </cell>
          <cell r="Q37">
            <v>15330775.92</v>
          </cell>
          <cell r="R37" t="str">
            <v xml:space="preserve"> </v>
          </cell>
          <cell r="S37">
            <v>37770254.979999997</v>
          </cell>
          <cell r="T37">
            <v>273003822.95999998</v>
          </cell>
          <cell r="U37">
            <v>8.2199999999999995E-2</v>
          </cell>
          <cell r="V37">
            <v>5.62E-2</v>
          </cell>
          <cell r="W37" t="str">
            <v xml:space="preserve"> </v>
          </cell>
          <cell r="X37">
            <v>0.1384</v>
          </cell>
        </row>
        <row r="38">
          <cell r="A38">
            <v>210043</v>
          </cell>
          <cell r="B38" t="str">
            <v>UM-BWMC</v>
          </cell>
          <cell r="C38" t="str">
            <v>GBR</v>
          </cell>
          <cell r="D38">
            <v>22920</v>
          </cell>
          <cell r="E38">
            <v>2725</v>
          </cell>
          <cell r="F38">
            <v>2069</v>
          </cell>
          <cell r="G38">
            <v>56</v>
          </cell>
          <cell r="H38">
            <v>0.11890000000000001</v>
          </cell>
          <cell r="I38">
            <v>9.0300000000000005E-2</v>
          </cell>
          <cell r="J38">
            <v>2.3999999999999998E-3</v>
          </cell>
          <cell r="K38">
            <v>4850</v>
          </cell>
          <cell r="L38">
            <v>0.21160000000000001</v>
          </cell>
          <cell r="M38">
            <v>190189184.13</v>
          </cell>
          <cell r="N38">
            <v>276992636.61000001</v>
          </cell>
          <cell r="O38">
            <v>19476415.27</v>
          </cell>
          <cell r="P38">
            <v>42264064.210000001</v>
          </cell>
          <cell r="Q38">
            <v>20993074.670000002</v>
          </cell>
          <cell r="R38">
            <v>290377.55</v>
          </cell>
          <cell r="S38">
            <v>63547516.43</v>
          </cell>
          <cell r="T38">
            <v>467181820.74000001</v>
          </cell>
          <cell r="U38">
            <v>9.0499999999999997E-2</v>
          </cell>
          <cell r="V38">
            <v>4.4900000000000002E-2</v>
          </cell>
          <cell r="W38">
            <v>5.9999999999999995E-4</v>
          </cell>
          <cell r="X38">
            <v>0.13600000000000001</v>
          </cell>
        </row>
        <row r="39">
          <cell r="A39">
            <v>210044</v>
          </cell>
          <cell r="B39" t="str">
            <v>GBMC</v>
          </cell>
          <cell r="C39" t="str">
            <v>GBR</v>
          </cell>
          <cell r="D39">
            <v>23658</v>
          </cell>
          <cell r="E39">
            <v>1792</v>
          </cell>
          <cell r="F39">
            <v>1628</v>
          </cell>
          <cell r="G39">
            <v>20</v>
          </cell>
          <cell r="H39">
            <v>7.5700000000000003E-2</v>
          </cell>
          <cell r="I39">
            <v>6.88E-2</v>
          </cell>
          <cell r="J39">
            <v>8.0000000000000004E-4</v>
          </cell>
          <cell r="K39">
            <v>3440</v>
          </cell>
          <cell r="L39">
            <v>0.1454</v>
          </cell>
          <cell r="M39">
            <v>245390569.22</v>
          </cell>
          <cell r="N39">
            <v>244726207.34999999</v>
          </cell>
          <cell r="O39">
            <v>12488209.75</v>
          </cell>
          <cell r="P39">
            <v>26414808.440000001</v>
          </cell>
          <cell r="Q39">
            <v>18752408.68</v>
          </cell>
          <cell r="R39">
            <v>142263.94</v>
          </cell>
          <cell r="S39">
            <v>45309481.060000002</v>
          </cell>
          <cell r="T39">
            <v>490116776.56999999</v>
          </cell>
          <cell r="U39">
            <v>5.3900000000000003E-2</v>
          </cell>
          <cell r="V39">
            <v>3.8300000000000001E-2</v>
          </cell>
          <cell r="W39">
            <v>2.9999999999999997E-4</v>
          </cell>
          <cell r="X39">
            <v>9.2399999999999996E-2</v>
          </cell>
        </row>
        <row r="40">
          <cell r="A40">
            <v>210045</v>
          </cell>
          <cell r="B40" t="str">
            <v>McCready</v>
          </cell>
          <cell r="C40" t="str">
            <v>TPR</v>
          </cell>
          <cell r="D40">
            <v>148</v>
          </cell>
          <cell r="E40">
            <v>15</v>
          </cell>
          <cell r="F40">
            <v>55</v>
          </cell>
          <cell r="G40" t="str">
            <v xml:space="preserve"> </v>
          </cell>
          <cell r="H40">
            <v>0.1014</v>
          </cell>
          <cell r="I40">
            <v>0.37159999999999999</v>
          </cell>
          <cell r="J40" t="str">
            <v xml:space="preserve"> </v>
          </cell>
          <cell r="K40">
            <v>70</v>
          </cell>
          <cell r="L40">
            <v>0.47299999999999998</v>
          </cell>
          <cell r="M40">
            <v>14008695.77</v>
          </cell>
          <cell r="N40">
            <v>1770383.83</v>
          </cell>
          <cell r="O40">
            <v>0</v>
          </cell>
          <cell r="P40">
            <v>181283.82</v>
          </cell>
          <cell r="Q40">
            <v>718819.81</v>
          </cell>
          <cell r="R40" t="str">
            <v xml:space="preserve"> </v>
          </cell>
          <cell r="S40">
            <v>900103.63</v>
          </cell>
          <cell r="T40">
            <v>15779079.6</v>
          </cell>
          <cell r="U40">
            <v>1.15E-2</v>
          </cell>
          <cell r="V40">
            <v>4.5600000000000002E-2</v>
          </cell>
          <cell r="W40" t="str">
            <v xml:space="preserve"> </v>
          </cell>
          <cell r="X40">
            <v>5.7000000000000002E-2</v>
          </cell>
        </row>
        <row r="41">
          <cell r="A41">
            <v>210048</v>
          </cell>
          <cell r="B41" t="str">
            <v>Howard County</v>
          </cell>
          <cell r="C41" t="str">
            <v>GBR</v>
          </cell>
          <cell r="D41">
            <v>20830</v>
          </cell>
          <cell r="E41">
            <v>1954</v>
          </cell>
          <cell r="F41">
            <v>1504</v>
          </cell>
          <cell r="G41">
            <v>10</v>
          </cell>
          <cell r="H41">
            <v>9.3799999999999994E-2</v>
          </cell>
          <cell r="I41">
            <v>7.22E-2</v>
          </cell>
          <cell r="J41">
            <v>5.0000000000000001E-4</v>
          </cell>
          <cell r="K41">
            <v>3468</v>
          </cell>
          <cell r="L41">
            <v>0.16650000000000001</v>
          </cell>
          <cell r="M41">
            <v>118369374.75</v>
          </cell>
          <cell r="N41">
            <v>190505101.63</v>
          </cell>
          <cell r="O41">
            <v>16020685.689999999</v>
          </cell>
          <cell r="P41">
            <v>24941038.780000001</v>
          </cell>
          <cell r="Q41">
            <v>12900882.869999999</v>
          </cell>
          <cell r="R41">
            <v>35556.449999999997</v>
          </cell>
          <cell r="S41">
            <v>37877478.100000001</v>
          </cell>
          <cell r="T41">
            <v>308874476.38</v>
          </cell>
          <cell r="U41">
            <v>8.0699999999999994E-2</v>
          </cell>
          <cell r="V41">
            <v>4.1799999999999997E-2</v>
          </cell>
          <cell r="W41">
            <v>1E-4</v>
          </cell>
          <cell r="X41">
            <v>0.1226</v>
          </cell>
        </row>
        <row r="42">
          <cell r="A42">
            <v>210049</v>
          </cell>
          <cell r="B42" t="str">
            <v>UM-Upper Chesapeake</v>
          </cell>
          <cell r="C42" t="str">
            <v>GBR</v>
          </cell>
          <cell r="D42">
            <v>17056</v>
          </cell>
          <cell r="E42">
            <v>2104</v>
          </cell>
          <cell r="F42">
            <v>1563</v>
          </cell>
          <cell r="G42">
            <v>42</v>
          </cell>
          <cell r="H42">
            <v>0.1234</v>
          </cell>
          <cell r="I42">
            <v>9.1600000000000001E-2</v>
          </cell>
          <cell r="J42">
            <v>2.5000000000000001E-3</v>
          </cell>
          <cell r="K42">
            <v>3709</v>
          </cell>
          <cell r="L42">
            <v>0.2175</v>
          </cell>
          <cell r="M42">
            <v>170525745.5</v>
          </cell>
          <cell r="N42">
            <v>161815627.83000001</v>
          </cell>
          <cell r="O42">
            <v>25470475.43</v>
          </cell>
          <cell r="P42">
            <v>26411194.789999999</v>
          </cell>
          <cell r="Q42">
            <v>15463532.609999999</v>
          </cell>
          <cell r="R42">
            <v>173689.04</v>
          </cell>
          <cell r="S42">
            <v>42048416.439999998</v>
          </cell>
          <cell r="T42">
            <v>332341373.32999998</v>
          </cell>
          <cell r="U42">
            <v>7.9500000000000001E-2</v>
          </cell>
          <cell r="V42">
            <v>4.65E-2</v>
          </cell>
          <cell r="W42">
            <v>5.0000000000000001E-4</v>
          </cell>
          <cell r="X42">
            <v>0.1265</v>
          </cell>
        </row>
        <row r="43">
          <cell r="A43">
            <v>210051</v>
          </cell>
          <cell r="B43" t="str">
            <v>Doctors</v>
          </cell>
          <cell r="C43" t="str">
            <v>GBR</v>
          </cell>
          <cell r="D43">
            <v>13660</v>
          </cell>
          <cell r="E43">
            <v>1838</v>
          </cell>
          <cell r="F43">
            <v>2148</v>
          </cell>
          <cell r="G43" t="str">
            <v xml:space="preserve"> </v>
          </cell>
          <cell r="H43">
            <v>0.1346</v>
          </cell>
          <cell r="I43">
            <v>0.15720000000000001</v>
          </cell>
          <cell r="J43" t="str">
            <v xml:space="preserve"> </v>
          </cell>
          <cell r="K43">
            <v>3986</v>
          </cell>
          <cell r="L43">
            <v>0.2918</v>
          </cell>
          <cell r="M43">
            <v>110425920.2</v>
          </cell>
          <cell r="N43">
            <v>154167556.56999999</v>
          </cell>
          <cell r="O43">
            <v>14251158.76</v>
          </cell>
          <cell r="P43">
            <v>25782085.100000001</v>
          </cell>
          <cell r="Q43">
            <v>19600370.059999999</v>
          </cell>
          <cell r="R43" t="str">
            <v xml:space="preserve"> </v>
          </cell>
          <cell r="S43">
            <v>45382455.159999996</v>
          </cell>
          <cell r="T43">
            <v>264593476.77000001</v>
          </cell>
          <cell r="U43">
            <v>9.74E-2</v>
          </cell>
          <cell r="V43">
            <v>7.4099999999999999E-2</v>
          </cell>
          <cell r="W43" t="str">
            <v xml:space="preserve"> </v>
          </cell>
          <cell r="X43">
            <v>0.17150000000000001</v>
          </cell>
        </row>
        <row r="44">
          <cell r="A44">
            <v>210055</v>
          </cell>
          <cell r="B44" t="str">
            <v>UM-Laurel</v>
          </cell>
          <cell r="C44" t="str">
            <v>GBR</v>
          </cell>
          <cell r="D44">
            <v>480</v>
          </cell>
          <cell r="E44">
            <v>33</v>
          </cell>
          <cell r="F44">
            <v>134</v>
          </cell>
          <cell r="G44" t="str">
            <v xml:space="preserve"> </v>
          </cell>
          <cell r="H44">
            <v>6.88E-2</v>
          </cell>
          <cell r="I44">
            <v>0.2792</v>
          </cell>
          <cell r="J44" t="str">
            <v xml:space="preserve"> </v>
          </cell>
          <cell r="K44">
            <v>167</v>
          </cell>
          <cell r="L44">
            <v>0.34789999999999999</v>
          </cell>
          <cell r="M44">
            <v>46076814.18</v>
          </cell>
          <cell r="N44">
            <v>0</v>
          </cell>
          <cell r="O44">
            <v>3193087.52</v>
          </cell>
          <cell r="P44">
            <v>209447.73</v>
          </cell>
          <cell r="Q44">
            <v>883475.43</v>
          </cell>
          <cell r="R44" t="str">
            <v xml:space="preserve"> </v>
          </cell>
          <cell r="S44">
            <v>1092923.1599999999</v>
          </cell>
          <cell r="T44">
            <v>46076814.18</v>
          </cell>
          <cell r="U44">
            <v>4.4999999999999997E-3</v>
          </cell>
          <cell r="V44">
            <v>1.9199999999999998E-2</v>
          </cell>
          <cell r="W44" t="str">
            <v xml:space="preserve"> </v>
          </cell>
          <cell r="X44">
            <v>2.3699999999999999E-2</v>
          </cell>
        </row>
        <row r="45">
          <cell r="A45">
            <v>210056</v>
          </cell>
          <cell r="B45" t="str">
            <v>MedStar Good Sam</v>
          </cell>
          <cell r="C45" t="str">
            <v>GBR</v>
          </cell>
          <cell r="D45">
            <v>10469</v>
          </cell>
          <cell r="E45">
            <v>1684</v>
          </cell>
          <cell r="F45">
            <v>1605</v>
          </cell>
          <cell r="G45">
            <v>2</v>
          </cell>
          <cell r="H45">
            <v>0.16089999999999999</v>
          </cell>
          <cell r="I45">
            <v>0.15329999999999999</v>
          </cell>
          <cell r="J45">
            <v>2.0000000000000001E-4</v>
          </cell>
          <cell r="K45">
            <v>3291</v>
          </cell>
          <cell r="L45">
            <v>0.31440000000000001</v>
          </cell>
          <cell r="M45">
            <v>107899938.05</v>
          </cell>
          <cell r="N45">
            <v>157256428.33000001</v>
          </cell>
          <cell r="O45">
            <v>12508453.73</v>
          </cell>
          <cell r="P45">
            <v>29873620.620000001</v>
          </cell>
          <cell r="Q45">
            <v>21099011.800000001</v>
          </cell>
          <cell r="R45">
            <v>14461.14</v>
          </cell>
          <cell r="S45">
            <v>50987093.560000002</v>
          </cell>
          <cell r="T45">
            <v>265156366.38</v>
          </cell>
          <cell r="U45">
            <v>0.11269999999999999</v>
          </cell>
          <cell r="V45">
            <v>7.9600000000000004E-2</v>
          </cell>
          <cell r="W45">
            <v>1E-4</v>
          </cell>
          <cell r="X45">
            <v>0.1923</v>
          </cell>
        </row>
        <row r="46">
          <cell r="A46">
            <v>210057</v>
          </cell>
          <cell r="B46" t="str">
            <v>Shady Grove</v>
          </cell>
          <cell r="C46" t="str">
            <v>GBR</v>
          </cell>
          <cell r="D46">
            <v>26581</v>
          </cell>
          <cell r="E46">
            <v>1729</v>
          </cell>
          <cell r="F46">
            <v>1318</v>
          </cell>
          <cell r="G46">
            <v>40</v>
          </cell>
          <cell r="H46">
            <v>6.5000000000000002E-2</v>
          </cell>
          <cell r="I46">
            <v>4.9599999999999998E-2</v>
          </cell>
          <cell r="J46">
            <v>1.5E-3</v>
          </cell>
          <cell r="K46">
            <v>3087</v>
          </cell>
          <cell r="L46">
            <v>0.11609999999999999</v>
          </cell>
          <cell r="M46">
            <v>179962574.65000001</v>
          </cell>
          <cell r="N46">
            <v>284299694.44</v>
          </cell>
          <cell r="O46">
            <v>26470177.620000001</v>
          </cell>
          <cell r="P46">
            <v>28695917.039999999</v>
          </cell>
          <cell r="Q46">
            <v>15159040.390000001</v>
          </cell>
          <cell r="R46">
            <v>317250.26</v>
          </cell>
          <cell r="S46">
            <v>44172207.689999998</v>
          </cell>
          <cell r="T46">
            <v>464262269.08999997</v>
          </cell>
          <cell r="U46">
            <v>6.1800000000000001E-2</v>
          </cell>
          <cell r="V46">
            <v>3.27E-2</v>
          </cell>
          <cell r="W46">
            <v>6.9999999999999999E-4</v>
          </cell>
          <cell r="X46">
            <v>9.5100000000000004E-2</v>
          </cell>
        </row>
        <row r="47">
          <cell r="A47">
            <v>210058</v>
          </cell>
          <cell r="B47" t="str">
            <v>UMROI</v>
          </cell>
          <cell r="C47" t="str">
            <v>GBR</v>
          </cell>
          <cell r="D47">
            <v>2201</v>
          </cell>
          <cell r="E47">
            <v>7</v>
          </cell>
          <cell r="F47" t="str">
            <v xml:space="preserve"> </v>
          </cell>
          <cell r="G47" t="str">
            <v xml:space="preserve"> </v>
          </cell>
          <cell r="H47">
            <v>3.2000000000000002E-3</v>
          </cell>
          <cell r="I47" t="str">
            <v xml:space="preserve"> </v>
          </cell>
          <cell r="J47" t="str">
            <v xml:space="preserve"> </v>
          </cell>
          <cell r="K47">
            <v>7</v>
          </cell>
          <cell r="L47">
            <v>3.2000000000000002E-3</v>
          </cell>
          <cell r="M47">
            <v>55035665.399999999</v>
          </cell>
          <cell r="N47">
            <v>71191932.659999996</v>
          </cell>
          <cell r="O47">
            <v>0</v>
          </cell>
          <cell r="P47">
            <v>181896.14</v>
          </cell>
          <cell r="Q47" t="str">
            <v xml:space="preserve"> </v>
          </cell>
          <cell r="R47" t="str">
            <v xml:space="preserve"> </v>
          </cell>
          <cell r="S47">
            <v>181896.14</v>
          </cell>
          <cell r="T47">
            <v>126227598.06</v>
          </cell>
          <cell r="U47">
            <v>1.4E-3</v>
          </cell>
          <cell r="V47" t="str">
            <v xml:space="preserve"> </v>
          </cell>
          <cell r="W47" t="str">
            <v xml:space="preserve"> </v>
          </cell>
          <cell r="X47">
            <v>1.4E-3</v>
          </cell>
        </row>
        <row r="48">
          <cell r="A48">
            <v>210060</v>
          </cell>
          <cell r="B48" t="str">
            <v>Ft. Washington</v>
          </cell>
          <cell r="C48" t="str">
            <v>GBR</v>
          </cell>
          <cell r="D48">
            <v>2583</v>
          </cell>
          <cell r="E48">
            <v>270</v>
          </cell>
          <cell r="F48">
            <v>614</v>
          </cell>
          <cell r="G48" t="str">
            <v xml:space="preserve"> </v>
          </cell>
          <cell r="H48">
            <v>0.1045</v>
          </cell>
          <cell r="I48">
            <v>0.23769999999999999</v>
          </cell>
          <cell r="J48" t="str">
            <v xml:space="preserve"> </v>
          </cell>
          <cell r="K48">
            <v>884</v>
          </cell>
          <cell r="L48">
            <v>0.3422</v>
          </cell>
          <cell r="M48">
            <v>32350225.949999999</v>
          </cell>
          <cell r="N48">
            <v>21461690.52</v>
          </cell>
          <cell r="O48">
            <v>4128040.47</v>
          </cell>
          <cell r="P48">
            <v>2717590.08</v>
          </cell>
          <cell r="Q48">
            <v>4753611.51</v>
          </cell>
          <cell r="R48" t="str">
            <v xml:space="preserve"> </v>
          </cell>
          <cell r="S48">
            <v>7471201.5899999999</v>
          </cell>
          <cell r="T48">
            <v>53811916.469999999</v>
          </cell>
          <cell r="U48">
            <v>5.0500000000000003E-2</v>
          </cell>
          <cell r="V48">
            <v>8.8300000000000003E-2</v>
          </cell>
          <cell r="W48" t="str">
            <v xml:space="preserve"> </v>
          </cell>
          <cell r="X48">
            <v>0.13880000000000001</v>
          </cell>
        </row>
        <row r="49">
          <cell r="A49">
            <v>210061</v>
          </cell>
          <cell r="B49" t="str">
            <v>Atlantic General</v>
          </cell>
          <cell r="C49" t="str">
            <v>GBR</v>
          </cell>
          <cell r="D49">
            <v>3596</v>
          </cell>
          <cell r="E49">
            <v>353</v>
          </cell>
          <cell r="F49">
            <v>565</v>
          </cell>
          <cell r="G49">
            <v>1</v>
          </cell>
          <cell r="H49">
            <v>9.8199999999999996E-2</v>
          </cell>
          <cell r="I49">
            <v>0.15709999999999999</v>
          </cell>
          <cell r="J49">
            <v>2.9999999999999997E-4</v>
          </cell>
          <cell r="K49">
            <v>919</v>
          </cell>
          <cell r="L49">
            <v>0.25559999999999999</v>
          </cell>
          <cell r="M49">
            <v>73413320.709999993</v>
          </cell>
          <cell r="N49">
            <v>39948041.200000003</v>
          </cell>
          <cell r="O49">
            <v>4638583.34</v>
          </cell>
          <cell r="P49">
            <v>4406596.7</v>
          </cell>
          <cell r="Q49">
            <v>5558579.1600000001</v>
          </cell>
          <cell r="R49">
            <v>4072.27</v>
          </cell>
          <cell r="S49">
            <v>9969248.1300000008</v>
          </cell>
          <cell r="T49">
            <v>113361361.91</v>
          </cell>
          <cell r="U49">
            <v>3.8899999999999997E-2</v>
          </cell>
          <cell r="V49">
            <v>4.9000000000000002E-2</v>
          </cell>
          <cell r="W49">
            <v>0</v>
          </cell>
          <cell r="X49">
            <v>8.7900000000000006E-2</v>
          </cell>
        </row>
        <row r="50">
          <cell r="A50">
            <v>210062</v>
          </cell>
          <cell r="B50" t="str">
            <v>MedStar Southern MD</v>
          </cell>
          <cell r="C50" t="str">
            <v>GBR</v>
          </cell>
          <cell r="D50">
            <v>13528</v>
          </cell>
          <cell r="E50">
            <v>1374</v>
          </cell>
          <cell r="F50">
            <v>1516</v>
          </cell>
          <cell r="G50" t="str">
            <v xml:space="preserve"> </v>
          </cell>
          <cell r="H50">
            <v>0.1016</v>
          </cell>
          <cell r="I50">
            <v>0.11210000000000001</v>
          </cell>
          <cell r="J50" t="str">
            <v xml:space="preserve"> </v>
          </cell>
          <cell r="K50">
            <v>2890</v>
          </cell>
          <cell r="L50">
            <v>0.21360000000000001</v>
          </cell>
          <cell r="M50">
            <v>101175597.06</v>
          </cell>
          <cell r="N50">
            <v>178193991.75</v>
          </cell>
          <cell r="O50">
            <v>10807577.84</v>
          </cell>
          <cell r="P50">
            <v>23221038.079999998</v>
          </cell>
          <cell r="Q50">
            <v>18442363.940000001</v>
          </cell>
          <cell r="R50" t="str">
            <v xml:space="preserve"> </v>
          </cell>
          <cell r="S50">
            <v>41663402.020000003</v>
          </cell>
          <cell r="T50">
            <v>279369588.81</v>
          </cell>
          <cell r="U50">
            <v>8.3099999999999993E-2</v>
          </cell>
          <cell r="V50">
            <v>6.6000000000000003E-2</v>
          </cell>
          <cell r="W50" t="str">
            <v xml:space="preserve"> </v>
          </cell>
          <cell r="X50">
            <v>0.14910000000000001</v>
          </cell>
        </row>
        <row r="51">
          <cell r="A51">
            <v>210063</v>
          </cell>
          <cell r="B51" t="str">
            <v>UM-St. Joe</v>
          </cell>
          <cell r="C51" t="str">
            <v>GBR</v>
          </cell>
          <cell r="D51">
            <v>17704</v>
          </cell>
          <cell r="E51">
            <v>1559</v>
          </cell>
          <cell r="F51">
            <v>972</v>
          </cell>
          <cell r="G51">
            <v>26</v>
          </cell>
          <cell r="H51">
            <v>8.8099999999999998E-2</v>
          </cell>
          <cell r="I51">
            <v>5.4899999999999997E-2</v>
          </cell>
          <cell r="J51">
            <v>1.5E-3</v>
          </cell>
          <cell r="K51">
            <v>2557</v>
          </cell>
          <cell r="L51">
            <v>0.1444</v>
          </cell>
          <cell r="M51">
            <v>139640551.74000001</v>
          </cell>
          <cell r="N51">
            <v>257825831.61000001</v>
          </cell>
          <cell r="O51">
            <v>9195831.1099999994</v>
          </cell>
          <cell r="P51">
            <v>24533931.379999999</v>
          </cell>
          <cell r="Q51">
            <v>9802042.7200000007</v>
          </cell>
          <cell r="R51">
            <v>117131.92</v>
          </cell>
          <cell r="S51">
            <v>34453106.020000003</v>
          </cell>
          <cell r="T51">
            <v>397466383.35000002</v>
          </cell>
          <cell r="U51">
            <v>6.1699999999999998E-2</v>
          </cell>
          <cell r="V51">
            <v>2.47E-2</v>
          </cell>
          <cell r="W51">
            <v>2.9999999999999997E-4</v>
          </cell>
          <cell r="X51">
            <v>8.6699999999999999E-2</v>
          </cell>
        </row>
        <row r="52">
          <cell r="A52">
            <v>210064</v>
          </cell>
          <cell r="B52" t="str">
            <v>Levindale</v>
          </cell>
          <cell r="C52" t="str">
            <v>GBR</v>
          </cell>
          <cell r="D52">
            <v>1243</v>
          </cell>
          <cell r="E52">
            <v>125</v>
          </cell>
          <cell r="F52" t="str">
            <v xml:space="preserve"> </v>
          </cell>
          <cell r="G52" t="str">
            <v xml:space="preserve"> </v>
          </cell>
          <cell r="H52">
            <v>0.10059999999999999</v>
          </cell>
          <cell r="I52" t="str">
            <v xml:space="preserve"> </v>
          </cell>
          <cell r="J52" t="str">
            <v xml:space="preserve"> </v>
          </cell>
          <cell r="K52">
            <v>125</v>
          </cell>
          <cell r="L52">
            <v>0.10059999999999999</v>
          </cell>
          <cell r="M52">
            <v>2304438.34</v>
          </cell>
          <cell r="N52">
            <v>58007627.079999998</v>
          </cell>
          <cell r="O52">
            <v>0</v>
          </cell>
          <cell r="P52">
            <v>4596281.88</v>
          </cell>
          <cell r="Q52" t="str">
            <v xml:space="preserve"> </v>
          </cell>
          <cell r="R52" t="str">
            <v xml:space="preserve"> </v>
          </cell>
          <cell r="S52">
            <v>4596281.88</v>
          </cell>
          <cell r="T52">
            <v>60312065.420000002</v>
          </cell>
          <cell r="U52">
            <v>7.6200000000000004E-2</v>
          </cell>
          <cell r="V52" t="str">
            <v xml:space="preserve"> </v>
          </cell>
          <cell r="W52" t="str">
            <v xml:space="preserve"> </v>
          </cell>
          <cell r="X52">
            <v>7.6200000000000004E-2</v>
          </cell>
        </row>
        <row r="53">
          <cell r="A53">
            <v>210065</v>
          </cell>
          <cell r="B53" t="str">
            <v>HC-Germantown</v>
          </cell>
          <cell r="C53" t="str">
            <v>OTH</v>
          </cell>
          <cell r="D53">
            <v>6911</v>
          </cell>
          <cell r="E53">
            <v>640</v>
          </cell>
          <cell r="F53">
            <v>600</v>
          </cell>
          <cell r="G53" t="str">
            <v xml:space="preserve"> </v>
          </cell>
          <cell r="H53">
            <v>9.2600000000000002E-2</v>
          </cell>
          <cell r="I53">
            <v>8.6800000000000002E-2</v>
          </cell>
          <cell r="J53" t="str">
            <v xml:space="preserve"> </v>
          </cell>
          <cell r="K53">
            <v>1240</v>
          </cell>
          <cell r="L53">
            <v>0.1794</v>
          </cell>
          <cell r="M53">
            <v>45141379.149999999</v>
          </cell>
          <cell r="N53">
            <v>72888297.159999996</v>
          </cell>
          <cell r="O53">
            <v>3990314.75</v>
          </cell>
          <cell r="P53">
            <v>9183222.5999999996</v>
          </cell>
          <cell r="Q53">
            <v>5717282.9900000002</v>
          </cell>
          <cell r="R53" t="str">
            <v xml:space="preserve"> </v>
          </cell>
          <cell r="S53">
            <v>14900505.59</v>
          </cell>
          <cell r="T53">
            <v>118029676.31</v>
          </cell>
          <cell r="U53">
            <v>7.7799999999999994E-2</v>
          </cell>
          <cell r="V53">
            <v>4.8399999999999999E-2</v>
          </cell>
          <cell r="W53" t="str">
            <v xml:space="preserve"> </v>
          </cell>
          <cell r="X53">
            <v>0.12620000000000001</v>
          </cell>
        </row>
        <row r="54">
          <cell r="A54" t="str">
            <v xml:space="preserve"> </v>
          </cell>
          <cell r="B54" t="str">
            <v>STATEWIDE</v>
          </cell>
          <cell r="C54" t="str">
            <v/>
          </cell>
          <cell r="D54">
            <v>657051</v>
          </cell>
          <cell r="E54">
            <v>68660</v>
          </cell>
          <cell r="F54">
            <v>53984</v>
          </cell>
          <cell r="G54">
            <v>796</v>
          </cell>
          <cell r="H54">
            <v>0.1045</v>
          </cell>
          <cell r="I54">
            <v>8.2199999999999995E-2</v>
          </cell>
          <cell r="J54">
            <v>1.1999999999999999E-3</v>
          </cell>
          <cell r="K54">
            <v>123440</v>
          </cell>
          <cell r="L54">
            <v>0.18790000000000001</v>
          </cell>
          <cell r="M54">
            <v>7613171403.9499998</v>
          </cell>
          <cell r="N54">
            <v>10261567315.58</v>
          </cell>
          <cell r="O54">
            <v>502171117.05000001</v>
          </cell>
          <cell r="P54">
            <v>1226438467.2</v>
          </cell>
          <cell r="Q54">
            <v>668438520.39999998</v>
          </cell>
          <cell r="R54">
            <v>5855222.9299999997</v>
          </cell>
          <cell r="S54">
            <v>1900732210.53</v>
          </cell>
          <cell r="T54">
            <v>17874738719.529999</v>
          </cell>
          <cell r="U54">
            <v>6.8599999999999994E-2</v>
          </cell>
          <cell r="V54">
            <v>3.7400000000000003E-2</v>
          </cell>
          <cell r="W54">
            <v>2.9999999999999997E-4</v>
          </cell>
          <cell r="X54">
            <v>0.10630000000000001</v>
          </cell>
        </row>
        <row r="55">
          <cell r="A55">
            <v>210089</v>
          </cell>
          <cell r="B55" t="str">
            <v>Adventist Rehab</v>
          </cell>
          <cell r="C55" t="str">
            <v>Other</v>
          </cell>
          <cell r="D55">
            <v>633</v>
          </cell>
          <cell r="E55">
            <v>2</v>
          </cell>
          <cell r="F55" t="str">
            <v xml:space="preserve"> </v>
          </cell>
          <cell r="G55" t="str">
            <v xml:space="preserve"> </v>
          </cell>
          <cell r="H55">
            <v>3.2000000000000002E-3</v>
          </cell>
          <cell r="I55" t="str">
            <v xml:space="preserve"> </v>
          </cell>
          <cell r="J55" t="str">
            <v xml:space="preserve"> </v>
          </cell>
          <cell r="K55">
            <v>2</v>
          </cell>
          <cell r="L55">
            <v>3.2000000000000002E-3</v>
          </cell>
          <cell r="M55" t="str">
            <v xml:space="preserve"> </v>
          </cell>
          <cell r="N55">
            <v>22121357.379999999</v>
          </cell>
          <cell r="O55">
            <v>0</v>
          </cell>
          <cell r="P55">
            <v>68678.929999999993</v>
          </cell>
          <cell r="Q55" t="str">
            <v xml:space="preserve"> </v>
          </cell>
          <cell r="R55" t="str">
            <v xml:space="preserve"> </v>
          </cell>
          <cell r="S55">
            <v>68678.929999999993</v>
          </cell>
          <cell r="T55">
            <v>22121357.379999999</v>
          </cell>
          <cell r="U55">
            <v>3.0999999999999999E-3</v>
          </cell>
          <cell r="V55" t="str">
            <v xml:space="preserve"> </v>
          </cell>
          <cell r="W55" t="str">
            <v xml:space="preserve"> </v>
          </cell>
          <cell r="X55">
            <v>3.0999999999999999E-3</v>
          </cell>
        </row>
        <row r="56">
          <cell r="A56" t="str">
            <v>Note: Statewide Total Outpatient Charges also included total charges of Germantown ED, UM-Queen Anne's ED and Bowie ED.</v>
          </cell>
          <cell r="B56" t="str">
            <v>STATEWIDE</v>
          </cell>
          <cell r="C56" t="str">
            <v/>
          </cell>
          <cell r="D56">
            <v>540182</v>
          </cell>
          <cell r="E56">
            <v>46164</v>
          </cell>
          <cell r="F56">
            <v>46715</v>
          </cell>
          <cell r="G56">
            <v>413</v>
          </cell>
          <cell r="H56">
            <v>8.5500000000000007E-2</v>
          </cell>
          <cell r="I56">
            <v>8.6499999999999994E-2</v>
          </cell>
          <cell r="J56">
            <v>8.0000000000000004E-4</v>
          </cell>
          <cell r="K56">
            <v>93292</v>
          </cell>
          <cell r="L56">
            <v>0.17269999999999999</v>
          </cell>
          <cell r="M56">
            <v>6455456101.4499998</v>
          </cell>
          <cell r="N56">
            <v>9763941095.8799992</v>
          </cell>
          <cell r="O56">
            <v>494041874.80000001</v>
          </cell>
          <cell r="P56">
            <v>960471416.73000002</v>
          </cell>
          <cell r="Q56">
            <v>670263091.66999996</v>
          </cell>
          <cell r="R56">
            <v>3838386.08</v>
          </cell>
          <cell r="S56">
            <v>1634572894.48</v>
          </cell>
          <cell r="T56">
            <v>16219397197.33</v>
          </cell>
          <cell r="U56">
            <v>5.9200000000000003E-2</v>
          </cell>
          <cell r="V56">
            <v>4.1300000000000003E-2</v>
          </cell>
          <cell r="W56">
            <v>2.0000000000000001E-4</v>
          </cell>
          <cell r="X56">
            <v>0.1008</v>
          </cell>
        </row>
        <row r="58">
          <cell r="A58" t="str">
            <v>Note: Statewide Total Outpatient Charges also included total charges of Germantown ED, UM-Queen Anne's ED and Bowie ED.</v>
          </cell>
        </row>
        <row r="60">
          <cell r="A60" t="str">
            <v>Note: Per HSCRC clarification memo 9/21/2020, the HSCRC presently intends to use the July 2020-December 2020 data in calculating RY2022 pay-for-performance revenue adjustments. At present, COVID-positive patients have not been excluded from this report. The RY 2022 regulatory reports also continue to reflect Jan-present trends, i.e., they are including data that will not be used to calculate scores. We will plan to exclude these patients and the Jan-Jun timeframe from future iterations of the regulatory reports, and apologize for the delay. If you have questions/concerns or did not receive the 9/21/2020 memo, please reach out to the Quality team at hscrc.quality@maryland.gov. Thank you for your patience.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</row>
      </sheetData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Population"/>
      <sheetName val="Sheet1"/>
      <sheetName val="Sheet2"/>
      <sheetName val="PQI"/>
    </sheetNames>
    <sheetDataSet>
      <sheetData sheetId="0"/>
      <sheetData sheetId="1"/>
      <sheetData sheetId="2"/>
      <sheetData sheetId="3">
        <row r="1">
          <cell r="A1" t="str">
            <v>Row Labels</v>
          </cell>
          <cell r="B1">
            <v>2018</v>
          </cell>
          <cell r="C1">
            <v>2019</v>
          </cell>
          <cell r="D1" t="str">
            <v>Grand Total</v>
          </cell>
          <cell r="E1" t="str">
            <v>Row Labels</v>
          </cell>
          <cell r="F1">
            <v>2018</v>
          </cell>
          <cell r="G1">
            <v>2019</v>
          </cell>
          <cell r="H1" t="str">
            <v>Grand Total</v>
          </cell>
          <cell r="I1">
            <v>2018</v>
          </cell>
          <cell r="J1">
            <v>2019</v>
          </cell>
        </row>
        <row r="2">
          <cell r="A2">
            <v>210001</v>
          </cell>
          <cell r="B2">
            <v>2079</v>
          </cell>
          <cell r="C2">
            <v>1280</v>
          </cell>
          <cell r="D2">
            <v>3359</v>
          </cell>
          <cell r="E2">
            <v>210001</v>
          </cell>
          <cell r="F2">
            <v>115691</v>
          </cell>
          <cell r="G2">
            <v>115691</v>
          </cell>
          <cell r="H2">
            <v>231382</v>
          </cell>
          <cell r="I2">
            <v>17.970282908782881</v>
          </cell>
          <cell r="J2">
            <v>18.96677973468735</v>
          </cell>
        </row>
        <row r="3">
          <cell r="A3">
            <v>210002</v>
          </cell>
          <cell r="B3">
            <v>1113.6068799999998</v>
          </cell>
          <cell r="C3">
            <v>625.34352999999987</v>
          </cell>
          <cell r="D3">
            <v>1738.9504099999997</v>
          </cell>
          <cell r="E3">
            <v>210002</v>
          </cell>
          <cell r="F3">
            <v>46248.005439059001</v>
          </cell>
          <cell r="G3">
            <v>46248.005439059001</v>
          </cell>
          <cell r="H3">
            <v>92496.010878118002</v>
          </cell>
          <cell r="I3">
            <v>24.079025018006444</v>
          </cell>
          <cell r="J3">
            <v>23.179755966181013</v>
          </cell>
        </row>
        <row r="4">
          <cell r="A4">
            <v>210003</v>
          </cell>
          <cell r="B4">
            <v>1516.4463199999998</v>
          </cell>
          <cell r="C4">
            <v>941.02864999999997</v>
          </cell>
          <cell r="D4">
            <v>2457.4749699999998</v>
          </cell>
          <cell r="E4">
            <v>210003</v>
          </cell>
          <cell r="F4">
            <v>105390.85465000001</v>
          </cell>
          <cell r="G4">
            <v>105390.85465000001</v>
          </cell>
          <cell r="H4">
            <v>210781.70930000002</v>
          </cell>
          <cell r="I4">
            <v>14.388784729339887</v>
          </cell>
          <cell r="J4">
            <v>15.306754810803417</v>
          </cell>
        </row>
        <row r="5">
          <cell r="A5">
            <v>210004</v>
          </cell>
          <cell r="B5">
            <v>1545.1928600000003</v>
          </cell>
          <cell r="C5">
            <v>882.97856000000002</v>
          </cell>
          <cell r="D5">
            <v>2428.1714200000006</v>
          </cell>
          <cell r="E5">
            <v>210004</v>
          </cell>
          <cell r="F5">
            <v>235200.69532210997</v>
          </cell>
          <cell r="G5">
            <v>235200.69532210997</v>
          </cell>
          <cell r="H5">
            <v>470401.39064421994</v>
          </cell>
          <cell r="I5">
            <v>6.5696781120644285</v>
          </cell>
          <cell r="J5">
            <v>6.4356847642630184</v>
          </cell>
        </row>
        <row r="6">
          <cell r="A6">
            <v>210005</v>
          </cell>
          <cell r="B6">
            <v>2326</v>
          </cell>
          <cell r="C6">
            <v>1224</v>
          </cell>
          <cell r="D6">
            <v>3550</v>
          </cell>
          <cell r="E6">
            <v>210005</v>
          </cell>
          <cell r="F6">
            <v>197059</v>
          </cell>
          <cell r="G6">
            <v>197059</v>
          </cell>
          <cell r="H6">
            <v>394118</v>
          </cell>
          <cell r="I6">
            <v>11.803571519189685</v>
          </cell>
          <cell r="J6">
            <v>10.648007522040173</v>
          </cell>
        </row>
        <row r="7">
          <cell r="A7">
            <v>210006</v>
          </cell>
          <cell r="B7">
            <v>438.02636999999993</v>
          </cell>
          <cell r="C7">
            <v>244.74227000000002</v>
          </cell>
          <cell r="D7">
            <v>682.76864</v>
          </cell>
          <cell r="E7">
            <v>210006</v>
          </cell>
          <cell r="F7">
            <v>29801.87484</v>
          </cell>
          <cell r="G7">
            <v>29801.87484</v>
          </cell>
          <cell r="H7">
            <v>59603.749680000001</v>
          </cell>
          <cell r="I7">
            <v>14.697946768506055</v>
          </cell>
          <cell r="J7">
            <v>14.078247740968541</v>
          </cell>
        </row>
        <row r="8">
          <cell r="A8">
            <v>210008</v>
          </cell>
          <cell r="B8">
            <v>1657.1093700000001</v>
          </cell>
          <cell r="C8">
            <v>967.66152</v>
          </cell>
          <cell r="D8">
            <v>2624.7708900000002</v>
          </cell>
          <cell r="E8">
            <v>210008</v>
          </cell>
          <cell r="F8">
            <v>78933.928741528027</v>
          </cell>
          <cell r="G8">
            <v>78933.928741528027</v>
          </cell>
          <cell r="H8">
            <v>157867.85748305605</v>
          </cell>
          <cell r="I8">
            <v>20.993625889650875</v>
          </cell>
          <cell r="J8">
            <v>21.015656340025313</v>
          </cell>
        </row>
        <row r="9">
          <cell r="A9">
            <v>210009</v>
          </cell>
          <cell r="B9">
            <v>3208.0174700000007</v>
          </cell>
          <cell r="C9">
            <v>2019.8995200000002</v>
          </cell>
          <cell r="D9">
            <v>5227.9169900000006</v>
          </cell>
          <cell r="E9">
            <v>210009</v>
          </cell>
          <cell r="F9">
            <v>106932.42655361099</v>
          </cell>
          <cell r="G9">
            <v>106932.42655361099</v>
          </cell>
          <cell r="H9">
            <v>213864.85310722198</v>
          </cell>
          <cell r="I9">
            <v>30.000417772167999</v>
          </cell>
          <cell r="J9">
            <v>32.381991160488077</v>
          </cell>
        </row>
        <row r="10">
          <cell r="A10">
            <v>210010</v>
          </cell>
          <cell r="B10"/>
          <cell r="C10"/>
          <cell r="D10"/>
          <cell r="E10">
            <v>210010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</row>
        <row r="11">
          <cell r="A11">
            <v>210011</v>
          </cell>
          <cell r="B11">
            <v>1981.3941599999998</v>
          </cell>
          <cell r="C11">
            <v>1162.82546</v>
          </cell>
          <cell r="D11">
            <v>3144.2196199999998</v>
          </cell>
          <cell r="E11">
            <v>210011</v>
          </cell>
          <cell r="F11">
            <v>116544.650051406</v>
          </cell>
          <cell r="G11">
            <v>116544.650051406</v>
          </cell>
          <cell r="H11">
            <v>233089.30010281201</v>
          </cell>
          <cell r="I11">
            <v>17.001159290675616</v>
          </cell>
          <cell r="J11">
            <v>17.10430357297783</v>
          </cell>
        </row>
        <row r="12">
          <cell r="A12">
            <v>210012</v>
          </cell>
          <cell r="B12">
            <v>4781.6957700000003</v>
          </cell>
          <cell r="C12">
            <v>2787.2293300000001</v>
          </cell>
          <cell r="D12">
            <v>7568.9251000000004</v>
          </cell>
          <cell r="E12">
            <v>210012</v>
          </cell>
          <cell r="F12">
            <v>165067.20895899396</v>
          </cell>
          <cell r="G12">
            <v>165067.20895899396</v>
          </cell>
          <cell r="H12">
            <v>330134.41791798791</v>
          </cell>
          <cell r="I12">
            <v>28.968174843180819</v>
          </cell>
          <cell r="J12">
            <v>28.946436139500737</v>
          </cell>
        </row>
        <row r="13">
          <cell r="A13">
            <v>210013</v>
          </cell>
          <cell r="B13">
            <v>374.28052000000002</v>
          </cell>
          <cell r="C13">
            <v>206.87151999999998</v>
          </cell>
          <cell r="D13">
            <v>581.15203999999994</v>
          </cell>
          <cell r="E13">
            <v>210013</v>
          </cell>
          <cell r="F13">
            <v>13568.108464618999</v>
          </cell>
          <cell r="G13">
            <v>13568.108464618999</v>
          </cell>
          <cell r="H13">
            <v>27136.216929237999</v>
          </cell>
          <cell r="I13">
            <v>27.585313087376623</v>
          </cell>
          <cell r="J13">
            <v>26.137533640252322</v>
          </cell>
        </row>
        <row r="14">
          <cell r="A14">
            <v>210015</v>
          </cell>
          <cell r="B14">
            <v>3710.4981999999995</v>
          </cell>
          <cell r="C14">
            <v>1996.2742099999998</v>
          </cell>
          <cell r="D14">
            <v>5706.7724099999996</v>
          </cell>
          <cell r="E14">
            <v>210015</v>
          </cell>
          <cell r="F14">
            <v>112985.01360000001</v>
          </cell>
          <cell r="G14">
            <v>112985.01360000001</v>
          </cell>
          <cell r="H14">
            <v>225970.02720000001</v>
          </cell>
          <cell r="I14">
            <v>32.84062267882932</v>
          </cell>
          <cell r="J14">
            <v>30.288834341477649</v>
          </cell>
        </row>
        <row r="15">
          <cell r="A15">
            <v>210016</v>
          </cell>
          <cell r="B15">
            <v>1550.2061899999999</v>
          </cell>
          <cell r="C15">
            <v>893.11158999999998</v>
          </cell>
          <cell r="D15">
            <v>2443.3177799999999</v>
          </cell>
          <cell r="E15">
            <v>210016</v>
          </cell>
          <cell r="F15">
            <v>196610.60789677003</v>
          </cell>
          <cell r="G15">
            <v>196610.60789677003</v>
          </cell>
          <cell r="H15">
            <v>393221.21579354006</v>
          </cell>
          <cell r="I15">
            <v>7.8846518333025672</v>
          </cell>
          <cell r="J15">
            <v>7.7872117704039328</v>
          </cell>
        </row>
        <row r="16">
          <cell r="A16">
            <v>210017</v>
          </cell>
          <cell r="B16">
            <v>213</v>
          </cell>
          <cell r="C16">
            <v>119</v>
          </cell>
          <cell r="D16">
            <v>332</v>
          </cell>
          <cell r="E16">
            <v>210017</v>
          </cell>
          <cell r="F16">
            <v>18768</v>
          </cell>
          <cell r="G16">
            <v>18768</v>
          </cell>
          <cell r="H16">
            <v>37536</v>
          </cell>
          <cell r="I16">
            <v>11.349104859335037</v>
          </cell>
          <cell r="J16">
            <v>10.869565217391305</v>
          </cell>
        </row>
        <row r="17">
          <cell r="A17">
            <v>210018</v>
          </cell>
          <cell r="B17">
            <v>1774.2394199999999</v>
          </cell>
          <cell r="C17">
            <v>1122.15915</v>
          </cell>
          <cell r="D17">
            <v>2896.3985699999998</v>
          </cell>
          <cell r="E17">
            <v>210018</v>
          </cell>
          <cell r="F17">
            <v>88349.682009030003</v>
          </cell>
          <cell r="G17">
            <v>88349.682009030003</v>
          </cell>
          <cell r="H17">
            <v>176699.36401806001</v>
          </cell>
          <cell r="I17">
            <v>20.082012517245495</v>
          </cell>
          <cell r="J17">
            <v>21.773721831883709</v>
          </cell>
        </row>
        <row r="18">
          <cell r="A18">
            <v>210019</v>
          </cell>
          <cell r="B18">
            <v>2385.5483600000002</v>
          </cell>
          <cell r="C18">
            <v>1375.8398299999999</v>
          </cell>
          <cell r="D18">
            <v>3761.3881900000001</v>
          </cell>
          <cell r="E18">
            <v>210019</v>
          </cell>
          <cell r="F18">
            <v>126698.23135999998</v>
          </cell>
          <cell r="G18">
            <v>126698.23135999998</v>
          </cell>
          <cell r="H18">
            <v>253396.46271999995</v>
          </cell>
          <cell r="I18">
            <v>18.828584538182781</v>
          </cell>
          <cell r="J18">
            <v>18.615749725918555</v>
          </cell>
        </row>
        <row r="19">
          <cell r="A19">
            <v>210022</v>
          </cell>
          <cell r="B19">
            <v>1537.12898</v>
          </cell>
          <cell r="C19">
            <v>997.03221000000008</v>
          </cell>
          <cell r="D19">
            <v>2534.1611899999998</v>
          </cell>
          <cell r="E19">
            <v>210022</v>
          </cell>
          <cell r="F19">
            <v>195934.59138964003</v>
          </cell>
          <cell r="G19">
            <v>195934.59138964003</v>
          </cell>
          <cell r="H19">
            <v>391869.18277928006</v>
          </cell>
          <cell r="I19">
            <v>7.8451128465786315</v>
          </cell>
          <cell r="J19">
            <v>8.723309458342472</v>
          </cell>
        </row>
        <row r="20">
          <cell r="A20">
            <v>210023</v>
          </cell>
          <cell r="B20">
            <v>2338</v>
          </cell>
          <cell r="C20">
            <v>1482</v>
          </cell>
          <cell r="D20">
            <v>3820</v>
          </cell>
          <cell r="E20">
            <v>210023</v>
          </cell>
          <cell r="F20">
            <v>244690</v>
          </cell>
          <cell r="G20">
            <v>244690</v>
          </cell>
          <cell r="H20">
            <v>489380</v>
          </cell>
          <cell r="I20">
            <v>9.5549470758919455</v>
          </cell>
          <cell r="J20">
            <v>10.382816741883316</v>
          </cell>
        </row>
        <row r="21">
          <cell r="A21">
            <v>210024</v>
          </cell>
          <cell r="B21">
            <v>2407.6451900000002</v>
          </cell>
          <cell r="C21">
            <v>1474.1025999999997</v>
          </cell>
          <cell r="D21">
            <v>3881.7477899999999</v>
          </cell>
          <cell r="E21">
            <v>210024</v>
          </cell>
          <cell r="F21">
            <v>84755.866976099991</v>
          </cell>
          <cell r="G21">
            <v>84755.866976099991</v>
          </cell>
          <cell r="H21">
            <v>169511.73395219998</v>
          </cell>
          <cell r="I21">
            <v>28.406826287068995</v>
          </cell>
          <cell r="J21">
            <v>29.815434833366961</v>
          </cell>
        </row>
        <row r="22">
          <cell r="A22">
            <v>210027</v>
          </cell>
          <cell r="B22">
            <v>1185</v>
          </cell>
          <cell r="C22">
            <v>696</v>
          </cell>
          <cell r="D22">
            <v>1881</v>
          </cell>
          <cell r="E22">
            <v>210027</v>
          </cell>
          <cell r="F22">
            <v>65695</v>
          </cell>
          <cell r="G22">
            <v>65695</v>
          </cell>
          <cell r="H22">
            <v>131390</v>
          </cell>
          <cell r="I22">
            <v>18.037902427886447</v>
          </cell>
          <cell r="J22">
            <v>18.161851847824906</v>
          </cell>
        </row>
        <row r="23">
          <cell r="A23">
            <v>210028</v>
          </cell>
          <cell r="B23">
            <v>1922</v>
          </cell>
          <cell r="C23">
            <v>1149</v>
          </cell>
          <cell r="D23">
            <v>3071</v>
          </cell>
          <cell r="E23">
            <v>210028</v>
          </cell>
          <cell r="F23">
            <v>96779</v>
          </cell>
          <cell r="G23">
            <v>96779</v>
          </cell>
          <cell r="H23">
            <v>193558</v>
          </cell>
          <cell r="I23">
            <v>19.859680302544973</v>
          </cell>
          <cell r="J23">
            <v>20.352703434777023</v>
          </cell>
        </row>
        <row r="24">
          <cell r="A24">
            <v>210029</v>
          </cell>
          <cell r="B24">
            <v>2336.8504799999996</v>
          </cell>
          <cell r="C24">
            <v>1303.8076799999999</v>
          </cell>
          <cell r="D24">
            <v>3640.6581599999995</v>
          </cell>
          <cell r="E24">
            <v>210029</v>
          </cell>
          <cell r="F24">
            <v>65708.735592192999</v>
          </cell>
          <cell r="G24">
            <v>65708.735592192999</v>
          </cell>
          <cell r="H24">
            <v>131417.471184386</v>
          </cell>
          <cell r="I24">
            <v>35.563771832457022</v>
          </cell>
          <cell r="J24">
            <v>34.015247133526593</v>
          </cell>
        </row>
        <row r="25">
          <cell r="A25">
            <v>210030</v>
          </cell>
          <cell r="B25">
            <v>152</v>
          </cell>
          <cell r="C25">
            <v>113</v>
          </cell>
          <cell r="D25">
            <v>265</v>
          </cell>
          <cell r="E25">
            <v>210030</v>
          </cell>
          <cell r="F25">
            <v>25307</v>
          </cell>
          <cell r="G25">
            <v>25307</v>
          </cell>
          <cell r="H25">
            <v>50614</v>
          </cell>
          <cell r="I25">
            <v>6.006243331884459</v>
          </cell>
          <cell r="J25">
            <v>7.6545732688301937</v>
          </cell>
        </row>
        <row r="26">
          <cell r="A26">
            <v>210032</v>
          </cell>
          <cell r="B26">
            <v>719.27981999999997</v>
          </cell>
          <cell r="C26">
            <v>445.47703999999999</v>
          </cell>
          <cell r="D26">
            <v>1164.75686</v>
          </cell>
          <cell r="E26">
            <v>210032</v>
          </cell>
          <cell r="F26">
            <v>70359.210899999991</v>
          </cell>
          <cell r="G26">
            <v>70359.210899999991</v>
          </cell>
          <cell r="H26">
            <v>140718.42179999998</v>
          </cell>
          <cell r="I26">
            <v>10.222965988380635</v>
          </cell>
          <cell r="J26">
            <v>10.853943868126665</v>
          </cell>
        </row>
        <row r="27">
          <cell r="A27">
            <v>210033</v>
          </cell>
          <cell r="B27">
            <v>2538</v>
          </cell>
          <cell r="C27">
            <v>1332</v>
          </cell>
          <cell r="D27">
            <v>3870</v>
          </cell>
          <cell r="E27">
            <v>210033</v>
          </cell>
          <cell r="F27">
            <v>133050</v>
          </cell>
          <cell r="G27">
            <v>133050</v>
          </cell>
          <cell r="H27">
            <v>266100</v>
          </cell>
          <cell r="I27">
            <v>19.07553551296505</v>
          </cell>
          <cell r="J27">
            <v>17.162183926558225</v>
          </cell>
        </row>
        <row r="28">
          <cell r="A28">
            <v>210034</v>
          </cell>
          <cell r="B28">
            <v>1314.4390599999997</v>
          </cell>
          <cell r="C28">
            <v>796.63951999999995</v>
          </cell>
          <cell r="D28">
            <v>2111.0785799999994</v>
          </cell>
          <cell r="E28">
            <v>210034</v>
          </cell>
          <cell r="F28">
            <v>39727.607750000003</v>
          </cell>
          <cell r="G28">
            <v>39727.607750000003</v>
          </cell>
          <cell r="H28">
            <v>79455.215500000006</v>
          </cell>
          <cell r="I28">
            <v>33.08628770882887</v>
          </cell>
          <cell r="J28">
            <v>34.375786157711154</v>
          </cell>
        </row>
        <row r="29">
          <cell r="A29">
            <v>210035</v>
          </cell>
          <cell r="B29">
            <v>879</v>
          </cell>
          <cell r="C29">
            <v>577</v>
          </cell>
          <cell r="D29">
            <v>1456</v>
          </cell>
          <cell r="E29">
            <v>210035</v>
          </cell>
          <cell r="F29">
            <v>108469</v>
          </cell>
          <cell r="G29">
            <v>108469</v>
          </cell>
          <cell r="H29">
            <v>216938</v>
          </cell>
          <cell r="I29">
            <v>8.1036978307166105</v>
          </cell>
          <cell r="J29">
            <v>9.1191294945362937</v>
          </cell>
        </row>
        <row r="30">
          <cell r="A30">
            <v>210037</v>
          </cell>
          <cell r="B30">
            <v>880</v>
          </cell>
          <cell r="C30">
            <v>612</v>
          </cell>
          <cell r="D30">
            <v>1492</v>
          </cell>
          <cell r="E30">
            <v>210037</v>
          </cell>
          <cell r="F30">
            <v>85800</v>
          </cell>
          <cell r="G30">
            <v>85800</v>
          </cell>
          <cell r="H30">
            <v>171600</v>
          </cell>
          <cell r="I30">
            <v>10.256410256410257</v>
          </cell>
          <cell r="J30">
            <v>12.227772227772228</v>
          </cell>
        </row>
        <row r="31">
          <cell r="A31">
            <v>210038</v>
          </cell>
          <cell r="B31">
            <v>681.33125999999993</v>
          </cell>
          <cell r="C31">
            <v>405.39812999999998</v>
          </cell>
          <cell r="D31">
            <v>1086.72939</v>
          </cell>
          <cell r="E31">
            <v>210038</v>
          </cell>
          <cell r="F31">
            <v>23596.618043622002</v>
          </cell>
          <cell r="G31">
            <v>23596.618043621998</v>
          </cell>
          <cell r="H31">
            <v>47193.236087244004</v>
          </cell>
          <cell r="I31">
            <v>28.874106396961359</v>
          </cell>
          <cell r="J31">
            <v>29.452026624001231</v>
          </cell>
        </row>
        <row r="32">
          <cell r="A32">
            <v>210039</v>
          </cell>
          <cell r="B32">
            <v>571</v>
          </cell>
          <cell r="C32">
            <v>341</v>
          </cell>
          <cell r="D32">
            <v>912</v>
          </cell>
          <cell r="E32">
            <v>210039</v>
          </cell>
          <cell r="F32">
            <v>69022</v>
          </cell>
          <cell r="G32">
            <v>69022</v>
          </cell>
          <cell r="H32">
            <v>138044</v>
          </cell>
          <cell r="I32">
            <v>8.2727246385210513</v>
          </cell>
          <cell r="J32">
            <v>8.469349317194931</v>
          </cell>
        </row>
        <row r="33">
          <cell r="A33">
            <v>210040</v>
          </cell>
          <cell r="B33">
            <v>1565.0043600000006</v>
          </cell>
          <cell r="C33">
            <v>803.53098</v>
          </cell>
          <cell r="D33">
            <v>2368.5353400000004</v>
          </cell>
          <cell r="E33">
            <v>210040</v>
          </cell>
          <cell r="F33">
            <v>71112.011139098002</v>
          </cell>
          <cell r="G33">
            <v>71112.011139098002</v>
          </cell>
          <cell r="H33">
            <v>142224.022278196</v>
          </cell>
          <cell r="I33">
            <v>22.007595270210935</v>
          </cell>
          <cell r="J33">
            <v>19.370590958334585</v>
          </cell>
        </row>
        <row r="34">
          <cell r="A34">
            <v>210043</v>
          </cell>
          <cell r="B34">
            <v>2407.4000999999998</v>
          </cell>
          <cell r="C34">
            <v>1425.8165000000004</v>
          </cell>
          <cell r="D34">
            <v>3833.2166000000002</v>
          </cell>
          <cell r="E34">
            <v>210043</v>
          </cell>
          <cell r="F34">
            <v>203092.5091</v>
          </cell>
          <cell r="G34">
            <v>203092.50910000005</v>
          </cell>
          <cell r="H34">
            <v>406185.01820000005</v>
          </cell>
          <cell r="I34">
            <v>11.853711939787146</v>
          </cell>
          <cell r="J34">
            <v>12.035189618635016</v>
          </cell>
        </row>
        <row r="35">
          <cell r="A35">
            <v>210044</v>
          </cell>
          <cell r="B35">
            <v>1214.8490400000001</v>
          </cell>
          <cell r="C35">
            <v>688.76154000000008</v>
          </cell>
          <cell r="D35">
            <v>1903.61058</v>
          </cell>
          <cell r="E35">
            <v>210044</v>
          </cell>
          <cell r="F35">
            <v>108151.98825099799</v>
          </cell>
          <cell r="G35">
            <v>108151.98825099798</v>
          </cell>
          <cell r="H35">
            <v>216303.97650199599</v>
          </cell>
          <cell r="I35">
            <v>11.232794326264177</v>
          </cell>
          <cell r="J35">
            <v>10.917358873062915</v>
          </cell>
        </row>
        <row r="36">
          <cell r="A36">
            <v>210045</v>
          </cell>
          <cell r="B36">
            <v>30.957060000000002</v>
          </cell>
          <cell r="C36">
            <v>16.904649999999997</v>
          </cell>
          <cell r="D36">
            <v>47.861710000000002</v>
          </cell>
          <cell r="E36">
            <v>210045</v>
          </cell>
          <cell r="F36">
            <v>2282.4738400000001</v>
          </cell>
          <cell r="G36">
            <v>2282.4738399999997</v>
          </cell>
          <cell r="H36">
            <v>4564.9476799999993</v>
          </cell>
          <cell r="I36">
            <v>13.562941864867112</v>
          </cell>
          <cell r="J36">
            <v>12.69648724648691</v>
          </cell>
        </row>
        <row r="37">
          <cell r="A37">
            <v>210048</v>
          </cell>
          <cell r="B37">
            <v>1975.7261999999998</v>
          </cell>
          <cell r="C37">
            <v>1091.1761399999998</v>
          </cell>
          <cell r="D37">
            <v>3066.9023399999996</v>
          </cell>
          <cell r="E37">
            <v>210048</v>
          </cell>
          <cell r="F37">
            <v>227166.07521999997</v>
          </cell>
          <cell r="G37">
            <v>227166.07522000003</v>
          </cell>
          <cell r="H37">
            <v>454332.15044</v>
          </cell>
          <cell r="I37">
            <v>8.6972766425911061</v>
          </cell>
          <cell r="J37">
            <v>8.2344499140545029</v>
          </cell>
        </row>
        <row r="38">
          <cell r="A38">
            <v>210049</v>
          </cell>
          <cell r="B38">
            <v>2111.6067199999998</v>
          </cell>
          <cell r="C38">
            <v>1218.5809100000001</v>
          </cell>
          <cell r="D38">
            <v>3330.1876299999999</v>
          </cell>
          <cell r="E38">
            <v>210049</v>
          </cell>
          <cell r="F38">
            <v>158741.14883999998</v>
          </cell>
          <cell r="G38">
            <v>158741.14883999995</v>
          </cell>
          <cell r="H38">
            <v>317482.29767999996</v>
          </cell>
          <cell r="I38">
            <v>13.302201322281926</v>
          </cell>
          <cell r="J38">
            <v>13.159762676405023</v>
          </cell>
        </row>
        <row r="39">
          <cell r="A39">
            <v>210051</v>
          </cell>
          <cell r="B39">
            <v>1823.1019700000002</v>
          </cell>
          <cell r="C39">
            <v>1093.7161400000002</v>
          </cell>
          <cell r="D39">
            <v>2916.8181100000002</v>
          </cell>
          <cell r="E39">
            <v>210051</v>
          </cell>
          <cell r="F39">
            <v>143995.11116836002</v>
          </cell>
          <cell r="G39">
            <v>143995.11116835999</v>
          </cell>
          <cell r="H39">
            <v>287990.22233671998</v>
          </cell>
          <cell r="I39">
            <v>12.660860186207415</v>
          </cell>
          <cell r="J39">
            <v>13.020872299570788</v>
          </cell>
        </row>
        <row r="40">
          <cell r="A40">
            <v>210055</v>
          </cell>
          <cell r="B40">
            <v>0</v>
          </cell>
          <cell r="C40"/>
          <cell r="D40">
            <v>0</v>
          </cell>
          <cell r="E40">
            <v>210055</v>
          </cell>
          <cell r="F40">
            <v>0</v>
          </cell>
          <cell r="G40">
            <v>0</v>
          </cell>
          <cell r="H40">
            <v>0</v>
          </cell>
          <cell r="I40" t="e">
            <v>#DIV/0!</v>
          </cell>
          <cell r="J40" t="e">
            <v>#DIV/0!</v>
          </cell>
        </row>
        <row r="41">
          <cell r="A41">
            <v>210056</v>
          </cell>
          <cell r="B41">
            <v>2186.9071100000001</v>
          </cell>
          <cell r="C41">
            <v>1286.2522000000004</v>
          </cell>
          <cell r="D41">
            <v>3473.1593100000005</v>
          </cell>
          <cell r="E41">
            <v>210056</v>
          </cell>
          <cell r="F41">
            <v>72488.716461100004</v>
          </cell>
          <cell r="G41">
            <v>72488.716461100004</v>
          </cell>
          <cell r="H41">
            <v>144977.43292220001</v>
          </cell>
          <cell r="I41">
            <v>30.168931342212019</v>
          </cell>
          <cell r="J41">
            <v>30.418579319332476</v>
          </cell>
        </row>
        <row r="42">
          <cell r="A42">
            <v>210057</v>
          </cell>
          <cell r="B42">
            <v>1690.6557300000006</v>
          </cell>
          <cell r="C42">
            <v>1049.3412999999998</v>
          </cell>
          <cell r="D42">
            <v>2739.9970300000004</v>
          </cell>
          <cell r="E42">
            <v>210057</v>
          </cell>
          <cell r="F42">
            <v>263742.16328456998</v>
          </cell>
          <cell r="G42">
            <v>263742.16328457004</v>
          </cell>
          <cell r="H42">
            <v>527484.32656913996</v>
          </cell>
          <cell r="I42">
            <v>6.4102595843798893</v>
          </cell>
          <cell r="J42">
            <v>6.8205658799388518</v>
          </cell>
        </row>
        <row r="43">
          <cell r="A43">
            <v>210058</v>
          </cell>
          <cell r="B43"/>
          <cell r="C43"/>
          <cell r="D43"/>
          <cell r="E43">
            <v>210058</v>
          </cell>
          <cell r="F43"/>
          <cell r="G43">
            <v>0</v>
          </cell>
          <cell r="H43">
            <v>0</v>
          </cell>
          <cell r="I43" t="e">
            <v>#DIV/0!</v>
          </cell>
          <cell r="J43" t="e">
            <v>#DIV/0!</v>
          </cell>
        </row>
        <row r="44">
          <cell r="A44">
            <v>210060</v>
          </cell>
          <cell r="B44">
            <v>411.71875</v>
          </cell>
          <cell r="C44">
            <v>246.90981000000002</v>
          </cell>
          <cell r="D44">
            <v>658.62855999999999</v>
          </cell>
          <cell r="E44">
            <v>210060</v>
          </cell>
          <cell r="F44">
            <v>46403.210319999998</v>
          </cell>
          <cell r="G44">
            <v>46403.210320000006</v>
          </cell>
          <cell r="H44">
            <v>92806.420639999997</v>
          </cell>
          <cell r="I44">
            <v>8.872635043152334</v>
          </cell>
          <cell r="J44">
            <v>9.1216525124247045</v>
          </cell>
        </row>
        <row r="45">
          <cell r="A45">
            <v>210061</v>
          </cell>
          <cell r="B45">
            <v>227.49458000000001</v>
          </cell>
          <cell r="C45">
            <v>156.25551999999999</v>
          </cell>
          <cell r="D45">
            <v>383.75009999999997</v>
          </cell>
          <cell r="E45">
            <v>210061</v>
          </cell>
          <cell r="F45">
            <v>19438.294800000003</v>
          </cell>
          <cell r="G45">
            <v>19438.2948</v>
          </cell>
          <cell r="H45">
            <v>38876.589600000007</v>
          </cell>
          <cell r="I45">
            <v>11.703422668535717</v>
          </cell>
          <cell r="J45">
            <v>13.780355142791933</v>
          </cell>
        </row>
        <row r="46">
          <cell r="A46">
            <v>210062</v>
          </cell>
          <cell r="B46">
            <v>2440.7861300000009</v>
          </cell>
          <cell r="C46">
            <v>1392.0357300000001</v>
          </cell>
          <cell r="D46">
            <v>3832.8218600000009</v>
          </cell>
          <cell r="E46">
            <v>210062</v>
          </cell>
          <cell r="F46">
            <v>148027.49160000001</v>
          </cell>
          <cell r="G46">
            <v>148027.49159999998</v>
          </cell>
          <cell r="H46">
            <v>296054.98320000002</v>
          </cell>
          <cell r="I46">
            <v>16.488735326242608</v>
          </cell>
          <cell r="J46">
            <v>16.120971448754094</v>
          </cell>
        </row>
        <row r="47">
          <cell r="A47">
            <v>210063</v>
          </cell>
          <cell r="B47">
            <v>1730.9716400000007</v>
          </cell>
          <cell r="C47">
            <v>1057.40888</v>
          </cell>
          <cell r="D47">
            <v>2788.3805200000006</v>
          </cell>
          <cell r="E47">
            <v>210063</v>
          </cell>
          <cell r="F47">
            <v>136112.35972306799</v>
          </cell>
          <cell r="G47">
            <v>136112.35972306799</v>
          </cell>
          <cell r="H47">
            <v>272224.71944613598</v>
          </cell>
          <cell r="I47">
            <v>12.717226000062062</v>
          </cell>
          <cell r="J47">
            <v>13.317680634080176</v>
          </cell>
        </row>
        <row r="48">
          <cell r="A48">
            <v>210064</v>
          </cell>
          <cell r="B48">
            <v>0.36596000000000001</v>
          </cell>
          <cell r="C48">
            <v>0.20286999999999994</v>
          </cell>
          <cell r="D48">
            <v>0.56882999999999995</v>
          </cell>
          <cell r="E48">
            <v>210064</v>
          </cell>
          <cell r="F48">
            <v>24.165000315999993</v>
          </cell>
          <cell r="G48">
            <v>24.165000316</v>
          </cell>
          <cell r="H48">
            <v>48.330000631999994</v>
          </cell>
          <cell r="I48">
            <v>15.144216644503524</v>
          </cell>
          <cell r="J48">
            <v>14.391770672846812</v>
          </cell>
        </row>
        <row r="49">
          <cell r="A49">
            <v>210065</v>
          </cell>
          <cell r="B49">
            <v>214.60290000000001</v>
          </cell>
          <cell r="C49">
            <v>118.74141000000002</v>
          </cell>
          <cell r="D49">
            <v>333.34431000000001</v>
          </cell>
          <cell r="E49">
            <v>210065</v>
          </cell>
          <cell r="F49">
            <v>33520.615311999994</v>
          </cell>
          <cell r="G49">
            <v>33520.615312000009</v>
          </cell>
          <cell r="H49">
            <v>67041.230624000003</v>
          </cell>
          <cell r="I49">
            <v>6.4021169660085153</v>
          </cell>
          <cell r="J49">
            <v>6.0725825275728704</v>
          </cell>
        </row>
        <row r="50">
          <cell r="A50" t="str">
            <v>UNASSN</v>
          </cell>
          <cell r="B50">
            <v>31</v>
          </cell>
          <cell r="C50">
            <v>7</v>
          </cell>
          <cell r="D50">
            <v>38</v>
          </cell>
          <cell r="E50" t="str">
            <v>UNASSN</v>
          </cell>
          <cell r="F50">
            <v>19</v>
          </cell>
          <cell r="G50">
            <v>19</v>
          </cell>
          <cell r="H50">
            <v>38</v>
          </cell>
          <cell r="I50">
            <v>1631.578947368421</v>
          </cell>
          <cell r="J50">
            <v>631.57894736842104</v>
          </cell>
        </row>
        <row r="51">
          <cell r="A51" t="str">
            <v>Total</v>
          </cell>
          <cell r="B51">
            <v>70179.084930000012</v>
          </cell>
          <cell r="C51">
            <v>41226.056900000011</v>
          </cell>
          <cell r="D51">
            <v>111405.14182999999</v>
          </cell>
          <cell r="E51" t="str">
            <v>Grand Total</v>
          </cell>
          <cell r="F51">
            <v>4697061.2525981907</v>
          </cell>
          <cell r="G51">
            <v>4697061.2525981907</v>
          </cell>
          <cell r="H51">
            <v>9394122.5051963814</v>
          </cell>
          <cell r="I51">
            <v>14.94106232725415</v>
          </cell>
          <cell r="J51">
            <v>15.046267570155051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I20"/>
  <sheetViews>
    <sheetView tabSelected="1" zoomScale="115" zoomScaleNormal="115" workbookViewId="0">
      <selection activeCell="A20" sqref="A20"/>
    </sheetView>
  </sheetViews>
  <sheetFormatPr defaultColWidth="8.85546875" defaultRowHeight="15" x14ac:dyDescent="0.25"/>
  <cols>
    <col min="1" max="1" width="55.5703125" style="9" customWidth="1"/>
    <col min="2" max="3" width="19.28515625" style="9" customWidth="1"/>
    <col min="4" max="4" width="37.42578125" style="9" customWidth="1"/>
    <col min="5" max="5" width="15.28515625" style="9" bestFit="1" customWidth="1"/>
    <col min="6" max="6" width="11.140625" style="9" customWidth="1"/>
    <col min="7" max="7" width="12.5703125" style="9" customWidth="1"/>
    <col min="8" max="8" width="8.85546875" style="9"/>
    <col min="9" max="9" width="37.85546875" style="9" customWidth="1"/>
    <col min="10" max="16384" width="8.85546875" style="9"/>
  </cols>
  <sheetData>
    <row r="2" spans="1:9" ht="15.75" x14ac:dyDescent="0.25">
      <c r="A2" s="47" t="s">
        <v>179</v>
      </c>
      <c r="B2" s="47" t="s">
        <v>50</v>
      </c>
      <c r="C2" s="58"/>
    </row>
    <row r="3" spans="1:9" ht="15" customHeight="1" x14ac:dyDescent="0.25">
      <c r="A3" s="94" t="s">
        <v>206</v>
      </c>
      <c r="B3" s="49" t="s">
        <v>51</v>
      </c>
      <c r="C3" s="55">
        <f>'Hospital PAU Savings'!C53</f>
        <v>17981594279.752361</v>
      </c>
      <c r="D3" s="87"/>
      <c r="F3" s="73"/>
    </row>
    <row r="4" spans="1:9" ht="15" customHeight="1" x14ac:dyDescent="0.25">
      <c r="A4" s="139" t="s">
        <v>203</v>
      </c>
      <c r="B4" s="49" t="s">
        <v>53</v>
      </c>
      <c r="C4" s="56">
        <f xml:space="preserve"> 2.14% + 0.01%</f>
        <v>2.1500000000000002E-2</v>
      </c>
      <c r="D4" s="87"/>
      <c r="H4" s="73"/>
      <c r="I4" s="73"/>
    </row>
    <row r="5" spans="1:9" ht="15" customHeight="1" x14ac:dyDescent="0.25">
      <c r="A5" s="48" t="s">
        <v>202</v>
      </c>
      <c r="B5" s="49" t="s">
        <v>62</v>
      </c>
      <c r="C5" s="55">
        <f>'Statewide PAU Revenue'!F52</f>
        <v>1844766205.7000003</v>
      </c>
      <c r="D5" s="87"/>
    </row>
    <row r="6" spans="1:9" ht="15.75" x14ac:dyDescent="0.25">
      <c r="A6" s="50" t="s">
        <v>64</v>
      </c>
      <c r="B6" s="39" t="s">
        <v>63</v>
      </c>
      <c r="C6" s="51">
        <f>-C4*C5</f>
        <v>-39662473.422550008</v>
      </c>
      <c r="D6" s="88"/>
      <c r="E6" s="4"/>
    </row>
    <row r="7" spans="1:9" ht="15.75" x14ac:dyDescent="0.25">
      <c r="A7" s="50" t="s">
        <v>52</v>
      </c>
      <c r="B7" s="39" t="s">
        <v>65</v>
      </c>
      <c r="C7" s="52">
        <f>C6/C3</f>
        <v>-2.2057261889848528E-3</v>
      </c>
      <c r="D7" s="23"/>
      <c r="E7" s="10"/>
    </row>
    <row r="8" spans="1:9" ht="31.5" x14ac:dyDescent="0.25">
      <c r="A8" s="124" t="s">
        <v>200</v>
      </c>
      <c r="B8" s="61" t="s">
        <v>170</v>
      </c>
      <c r="C8" s="93">
        <f>ROUND(C7,4)</f>
        <v>-2.2000000000000001E-3</v>
      </c>
      <c r="D8" s="86"/>
    </row>
    <row r="9" spans="1:9" ht="15.75" x14ac:dyDescent="0.25">
      <c r="A9" s="59" t="s">
        <v>186</v>
      </c>
      <c r="B9" s="53" t="s">
        <v>166</v>
      </c>
      <c r="C9" s="51">
        <f>C8*C3</f>
        <v>-39559507.4154552</v>
      </c>
      <c r="D9" s="5"/>
      <c r="E9" s="85"/>
    </row>
    <row r="10" spans="1:9" ht="15.75" x14ac:dyDescent="0.25">
      <c r="A10" s="50" t="s">
        <v>54</v>
      </c>
      <c r="B10" s="39" t="s">
        <v>167</v>
      </c>
      <c r="C10" s="95">
        <f>'Statewide PAU Revenue'!I52</f>
        <v>0.10431840442477129</v>
      </c>
    </row>
    <row r="11" spans="1:9" ht="15.75" x14ac:dyDescent="0.25">
      <c r="A11" s="50" t="s">
        <v>56</v>
      </c>
      <c r="B11" s="39" t="s">
        <v>168</v>
      </c>
      <c r="C11" s="54">
        <f>C3*C10</f>
        <v>1875811224.2773609</v>
      </c>
      <c r="D11" s="5"/>
    </row>
    <row r="12" spans="1:9" ht="15.75" x14ac:dyDescent="0.25">
      <c r="A12" s="60" t="s">
        <v>201</v>
      </c>
      <c r="B12" s="61" t="s">
        <v>169</v>
      </c>
      <c r="C12" s="96">
        <f>C9/C11</f>
        <v>-2.1089279615913982E-2</v>
      </c>
      <c r="D12" s="62"/>
    </row>
    <row r="13" spans="1:9" ht="15.75" x14ac:dyDescent="0.25">
      <c r="A13" s="57"/>
      <c r="B13" s="62"/>
      <c r="C13" s="62"/>
      <c r="D13" s="62"/>
    </row>
    <row r="14" spans="1:9" ht="15.75" x14ac:dyDescent="0.25">
      <c r="A14" s="57"/>
      <c r="B14" s="62"/>
      <c r="C14" s="62"/>
      <c r="D14" s="62"/>
    </row>
    <row r="15" spans="1:9" ht="31.5" x14ac:dyDescent="0.25">
      <c r="A15" s="125" t="s">
        <v>180</v>
      </c>
      <c r="B15" s="125" t="s">
        <v>211</v>
      </c>
      <c r="C15" s="125" t="s">
        <v>198</v>
      </c>
      <c r="D15" s="125" t="s">
        <v>178</v>
      </c>
      <c r="E15" s="125" t="s">
        <v>177</v>
      </c>
    </row>
    <row r="16" spans="1:9" ht="15.75" x14ac:dyDescent="0.25">
      <c r="A16" s="41" t="s">
        <v>187</v>
      </c>
      <c r="B16" s="51">
        <f>'Statewide PAU Revenue'!G52</f>
        <v>799224654.62000036</v>
      </c>
      <c r="C16" s="99">
        <f>B16/B18</f>
        <v>0.43323899372751828</v>
      </c>
      <c r="D16" s="91">
        <f>C16*C8</f>
        <v>-9.531257862005403E-4</v>
      </c>
      <c r="E16" s="51">
        <f>C16*C9</f>
        <v>-17138721.18502811</v>
      </c>
    </row>
    <row r="17" spans="1:5" ht="15.75" x14ac:dyDescent="0.25">
      <c r="A17" s="41" t="s">
        <v>176</v>
      </c>
      <c r="B17" s="51">
        <f>'Statewide PAU Revenue'!E52</f>
        <v>1045541551.0800004</v>
      </c>
      <c r="C17" s="99">
        <f>B17/B18</f>
        <v>0.56676100627248172</v>
      </c>
      <c r="D17" s="91">
        <f>C17*C8</f>
        <v>-1.2468742137994599E-3</v>
      </c>
      <c r="E17" s="51">
        <f>C17*C9</f>
        <v>-22420786.23042709</v>
      </c>
    </row>
    <row r="18" spans="1:5" ht="15.75" x14ac:dyDescent="0.25">
      <c r="A18" s="41" t="s">
        <v>66</v>
      </c>
      <c r="B18" s="51">
        <f>SUM(B16:B17)</f>
        <v>1844766205.7000008</v>
      </c>
      <c r="C18" s="99">
        <f>SUM(C16:C17)</f>
        <v>1</v>
      </c>
      <c r="D18" s="99">
        <f>SUM(D16:D17)</f>
        <v>-2.2000000000000001E-3</v>
      </c>
      <c r="E18" s="51">
        <f>SUM(E16:E17)</f>
        <v>-39559507.4154552</v>
      </c>
    </row>
    <row r="20" spans="1:5" x14ac:dyDescent="0.25">
      <c r="A20" s="7" t="s">
        <v>212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WUK6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5" sqref="M45"/>
    </sheetView>
  </sheetViews>
  <sheetFormatPr defaultColWidth="9.28515625" defaultRowHeight="14.25" x14ac:dyDescent="0.2"/>
  <cols>
    <col min="1" max="1" width="11" style="11" customWidth="1"/>
    <col min="2" max="2" width="21" style="11" customWidth="1"/>
    <col min="3" max="3" width="18.140625" style="11" customWidth="1"/>
    <col min="4" max="4" width="17.85546875" style="11" customWidth="1"/>
    <col min="5" max="5" width="23" style="14" customWidth="1"/>
    <col min="6" max="6" width="18.7109375" style="14" customWidth="1"/>
    <col min="7" max="7" width="22.140625" style="11" customWidth="1"/>
    <col min="8" max="8" width="14.42578125" style="14" customWidth="1"/>
    <col min="9" max="10" width="16.140625" style="11" customWidth="1"/>
    <col min="11" max="11" width="15.85546875" style="67" bestFit="1" customWidth="1"/>
    <col min="12" max="12" width="14.85546875" style="12" customWidth="1"/>
    <col min="13" max="13" width="12.28515625" style="12" customWidth="1"/>
    <col min="14" max="14" width="16.42578125" style="12" customWidth="1"/>
    <col min="15" max="223" width="9.28515625" style="11"/>
    <col min="224" max="224" width="11.7109375" style="11" customWidth="1"/>
    <col min="225" max="225" width="28.28515625" style="11" customWidth="1"/>
    <col min="226" max="226" width="25.7109375" style="11" customWidth="1"/>
    <col min="227" max="227" width="16" style="11" customWidth="1"/>
    <col min="228" max="228" width="16.7109375" style="11" customWidth="1"/>
    <col min="229" max="229" width="13.42578125" style="11" customWidth="1"/>
    <col min="230" max="230" width="14.28515625" style="11" customWidth="1"/>
    <col min="231" max="231" width="18.28515625" style="11" customWidth="1"/>
    <col min="232" max="232" width="17.42578125" style="11" bestFit="1" customWidth="1"/>
    <col min="233" max="233" width="18.28515625" style="11" bestFit="1" customWidth="1"/>
    <col min="234" max="479" width="9.28515625" style="11"/>
    <col min="480" max="480" width="11.7109375" style="11" customWidth="1"/>
    <col min="481" max="481" width="28.28515625" style="11" customWidth="1"/>
    <col min="482" max="482" width="25.7109375" style="11" customWidth="1"/>
    <col min="483" max="483" width="16" style="11" customWidth="1"/>
    <col min="484" max="484" width="16.7109375" style="11" customWidth="1"/>
    <col min="485" max="485" width="13.42578125" style="11" customWidth="1"/>
    <col min="486" max="486" width="14.28515625" style="11" customWidth="1"/>
    <col min="487" max="487" width="18.28515625" style="11" customWidth="1"/>
    <col min="488" max="488" width="17.42578125" style="11" bestFit="1" customWidth="1"/>
    <col min="489" max="489" width="18.28515625" style="11" bestFit="1" customWidth="1"/>
    <col min="490" max="735" width="9.28515625" style="11"/>
    <col min="736" max="736" width="11.7109375" style="11" customWidth="1"/>
    <col min="737" max="737" width="28.28515625" style="11" customWidth="1"/>
    <col min="738" max="738" width="25.7109375" style="11" customWidth="1"/>
    <col min="739" max="739" width="16" style="11" customWidth="1"/>
    <col min="740" max="740" width="16.7109375" style="11" customWidth="1"/>
    <col min="741" max="741" width="13.42578125" style="11" customWidth="1"/>
    <col min="742" max="742" width="14.28515625" style="11" customWidth="1"/>
    <col min="743" max="743" width="18.28515625" style="11" customWidth="1"/>
    <col min="744" max="744" width="17.42578125" style="11" bestFit="1" customWidth="1"/>
    <col min="745" max="745" width="18.28515625" style="11" bestFit="1" customWidth="1"/>
    <col min="746" max="991" width="9.28515625" style="11"/>
    <col min="992" max="992" width="11.7109375" style="11" customWidth="1"/>
    <col min="993" max="993" width="28.28515625" style="11" customWidth="1"/>
    <col min="994" max="994" width="25.7109375" style="11" customWidth="1"/>
    <col min="995" max="995" width="16" style="11" customWidth="1"/>
    <col min="996" max="996" width="16.7109375" style="11" customWidth="1"/>
    <col min="997" max="997" width="13.42578125" style="11" customWidth="1"/>
    <col min="998" max="998" width="14.28515625" style="11" customWidth="1"/>
    <col min="999" max="999" width="18.28515625" style="11" customWidth="1"/>
    <col min="1000" max="1000" width="17.42578125" style="11" bestFit="1" customWidth="1"/>
    <col min="1001" max="1001" width="18.28515625" style="11" bestFit="1" customWidth="1"/>
    <col min="1002" max="1247" width="9.28515625" style="11"/>
    <col min="1248" max="1248" width="11.7109375" style="11" customWidth="1"/>
    <col min="1249" max="1249" width="28.28515625" style="11" customWidth="1"/>
    <col min="1250" max="1250" width="25.7109375" style="11" customWidth="1"/>
    <col min="1251" max="1251" width="16" style="11" customWidth="1"/>
    <col min="1252" max="1252" width="16.7109375" style="11" customWidth="1"/>
    <col min="1253" max="1253" width="13.42578125" style="11" customWidth="1"/>
    <col min="1254" max="1254" width="14.28515625" style="11" customWidth="1"/>
    <col min="1255" max="1255" width="18.28515625" style="11" customWidth="1"/>
    <col min="1256" max="1256" width="17.42578125" style="11" bestFit="1" customWidth="1"/>
    <col min="1257" max="1257" width="18.28515625" style="11" bestFit="1" customWidth="1"/>
    <col min="1258" max="1503" width="9.28515625" style="11"/>
    <col min="1504" max="1504" width="11.7109375" style="11" customWidth="1"/>
    <col min="1505" max="1505" width="28.28515625" style="11" customWidth="1"/>
    <col min="1506" max="1506" width="25.7109375" style="11" customWidth="1"/>
    <col min="1507" max="1507" width="16" style="11" customWidth="1"/>
    <col min="1508" max="1508" width="16.7109375" style="11" customWidth="1"/>
    <col min="1509" max="1509" width="13.42578125" style="11" customWidth="1"/>
    <col min="1510" max="1510" width="14.28515625" style="11" customWidth="1"/>
    <col min="1511" max="1511" width="18.28515625" style="11" customWidth="1"/>
    <col min="1512" max="1512" width="17.42578125" style="11" bestFit="1" customWidth="1"/>
    <col min="1513" max="1513" width="18.28515625" style="11" bestFit="1" customWidth="1"/>
    <col min="1514" max="1759" width="9.28515625" style="11"/>
    <col min="1760" max="1760" width="11.7109375" style="11" customWidth="1"/>
    <col min="1761" max="1761" width="28.28515625" style="11" customWidth="1"/>
    <col min="1762" max="1762" width="25.7109375" style="11" customWidth="1"/>
    <col min="1763" max="1763" width="16" style="11" customWidth="1"/>
    <col min="1764" max="1764" width="16.7109375" style="11" customWidth="1"/>
    <col min="1765" max="1765" width="13.42578125" style="11" customWidth="1"/>
    <col min="1766" max="1766" width="14.28515625" style="11" customWidth="1"/>
    <col min="1767" max="1767" width="18.28515625" style="11" customWidth="1"/>
    <col min="1768" max="1768" width="17.42578125" style="11" bestFit="1" customWidth="1"/>
    <col min="1769" max="1769" width="18.28515625" style="11" bestFit="1" customWidth="1"/>
    <col min="1770" max="2015" width="9.28515625" style="11"/>
    <col min="2016" max="2016" width="11.7109375" style="11" customWidth="1"/>
    <col min="2017" max="2017" width="28.28515625" style="11" customWidth="1"/>
    <col min="2018" max="2018" width="25.7109375" style="11" customWidth="1"/>
    <col min="2019" max="2019" width="16" style="11" customWidth="1"/>
    <col min="2020" max="2020" width="16.7109375" style="11" customWidth="1"/>
    <col min="2021" max="2021" width="13.42578125" style="11" customWidth="1"/>
    <col min="2022" max="2022" width="14.28515625" style="11" customWidth="1"/>
    <col min="2023" max="2023" width="18.28515625" style="11" customWidth="1"/>
    <col min="2024" max="2024" width="17.42578125" style="11" bestFit="1" customWidth="1"/>
    <col min="2025" max="2025" width="18.28515625" style="11" bestFit="1" customWidth="1"/>
    <col min="2026" max="2271" width="9.28515625" style="11"/>
    <col min="2272" max="2272" width="11.7109375" style="11" customWidth="1"/>
    <col min="2273" max="2273" width="28.28515625" style="11" customWidth="1"/>
    <col min="2274" max="2274" width="25.7109375" style="11" customWidth="1"/>
    <col min="2275" max="2275" width="16" style="11" customWidth="1"/>
    <col min="2276" max="2276" width="16.7109375" style="11" customWidth="1"/>
    <col min="2277" max="2277" width="13.42578125" style="11" customWidth="1"/>
    <col min="2278" max="2278" width="14.28515625" style="11" customWidth="1"/>
    <col min="2279" max="2279" width="18.28515625" style="11" customWidth="1"/>
    <col min="2280" max="2280" width="17.42578125" style="11" bestFit="1" customWidth="1"/>
    <col min="2281" max="2281" width="18.28515625" style="11" bestFit="1" customWidth="1"/>
    <col min="2282" max="2527" width="9.28515625" style="11"/>
    <col min="2528" max="2528" width="11.7109375" style="11" customWidth="1"/>
    <col min="2529" max="2529" width="28.28515625" style="11" customWidth="1"/>
    <col min="2530" max="2530" width="25.7109375" style="11" customWidth="1"/>
    <col min="2531" max="2531" width="16" style="11" customWidth="1"/>
    <col min="2532" max="2532" width="16.7109375" style="11" customWidth="1"/>
    <col min="2533" max="2533" width="13.42578125" style="11" customWidth="1"/>
    <col min="2534" max="2534" width="14.28515625" style="11" customWidth="1"/>
    <col min="2535" max="2535" width="18.28515625" style="11" customWidth="1"/>
    <col min="2536" max="2536" width="17.42578125" style="11" bestFit="1" customWidth="1"/>
    <col min="2537" max="2537" width="18.28515625" style="11" bestFit="1" customWidth="1"/>
    <col min="2538" max="2783" width="9.28515625" style="11"/>
    <col min="2784" max="2784" width="11.7109375" style="11" customWidth="1"/>
    <col min="2785" max="2785" width="28.28515625" style="11" customWidth="1"/>
    <col min="2786" max="2786" width="25.7109375" style="11" customWidth="1"/>
    <col min="2787" max="2787" width="16" style="11" customWidth="1"/>
    <col min="2788" max="2788" width="16.7109375" style="11" customWidth="1"/>
    <col min="2789" max="2789" width="13.42578125" style="11" customWidth="1"/>
    <col min="2790" max="2790" width="14.28515625" style="11" customWidth="1"/>
    <col min="2791" max="2791" width="18.28515625" style="11" customWidth="1"/>
    <col min="2792" max="2792" width="17.42578125" style="11" bestFit="1" customWidth="1"/>
    <col min="2793" max="2793" width="18.28515625" style="11" bestFit="1" customWidth="1"/>
    <col min="2794" max="3039" width="9.28515625" style="11"/>
    <col min="3040" max="3040" width="11.7109375" style="11" customWidth="1"/>
    <col min="3041" max="3041" width="28.28515625" style="11" customWidth="1"/>
    <col min="3042" max="3042" width="25.7109375" style="11" customWidth="1"/>
    <col min="3043" max="3043" width="16" style="11" customWidth="1"/>
    <col min="3044" max="3044" width="16.7109375" style="11" customWidth="1"/>
    <col min="3045" max="3045" width="13.42578125" style="11" customWidth="1"/>
    <col min="3046" max="3046" width="14.28515625" style="11" customWidth="1"/>
    <col min="3047" max="3047" width="18.28515625" style="11" customWidth="1"/>
    <col min="3048" max="3048" width="17.42578125" style="11" bestFit="1" customWidth="1"/>
    <col min="3049" max="3049" width="18.28515625" style="11" bestFit="1" customWidth="1"/>
    <col min="3050" max="3295" width="9.28515625" style="11"/>
    <col min="3296" max="3296" width="11.7109375" style="11" customWidth="1"/>
    <col min="3297" max="3297" width="28.28515625" style="11" customWidth="1"/>
    <col min="3298" max="3298" width="25.7109375" style="11" customWidth="1"/>
    <col min="3299" max="3299" width="16" style="11" customWidth="1"/>
    <col min="3300" max="3300" width="16.7109375" style="11" customWidth="1"/>
    <col min="3301" max="3301" width="13.42578125" style="11" customWidth="1"/>
    <col min="3302" max="3302" width="14.28515625" style="11" customWidth="1"/>
    <col min="3303" max="3303" width="18.28515625" style="11" customWidth="1"/>
    <col min="3304" max="3304" width="17.42578125" style="11" bestFit="1" customWidth="1"/>
    <col min="3305" max="3305" width="18.28515625" style="11" bestFit="1" customWidth="1"/>
    <col min="3306" max="3551" width="9.28515625" style="11"/>
    <col min="3552" max="3552" width="11.7109375" style="11" customWidth="1"/>
    <col min="3553" max="3553" width="28.28515625" style="11" customWidth="1"/>
    <col min="3554" max="3554" width="25.7109375" style="11" customWidth="1"/>
    <col min="3555" max="3555" width="16" style="11" customWidth="1"/>
    <col min="3556" max="3556" width="16.7109375" style="11" customWidth="1"/>
    <col min="3557" max="3557" width="13.42578125" style="11" customWidth="1"/>
    <col min="3558" max="3558" width="14.28515625" style="11" customWidth="1"/>
    <col min="3559" max="3559" width="18.28515625" style="11" customWidth="1"/>
    <col min="3560" max="3560" width="17.42578125" style="11" bestFit="1" customWidth="1"/>
    <col min="3561" max="3561" width="18.28515625" style="11" bestFit="1" customWidth="1"/>
    <col min="3562" max="3807" width="9.28515625" style="11"/>
    <col min="3808" max="3808" width="11.7109375" style="11" customWidth="1"/>
    <col min="3809" max="3809" width="28.28515625" style="11" customWidth="1"/>
    <col min="3810" max="3810" width="25.7109375" style="11" customWidth="1"/>
    <col min="3811" max="3811" width="16" style="11" customWidth="1"/>
    <col min="3812" max="3812" width="16.7109375" style="11" customWidth="1"/>
    <col min="3813" max="3813" width="13.42578125" style="11" customWidth="1"/>
    <col min="3814" max="3814" width="14.28515625" style="11" customWidth="1"/>
    <col min="3815" max="3815" width="18.28515625" style="11" customWidth="1"/>
    <col min="3816" max="3816" width="17.42578125" style="11" bestFit="1" customWidth="1"/>
    <col min="3817" max="3817" width="18.28515625" style="11" bestFit="1" customWidth="1"/>
    <col min="3818" max="4063" width="9.28515625" style="11"/>
    <col min="4064" max="4064" width="11.7109375" style="11" customWidth="1"/>
    <col min="4065" max="4065" width="28.28515625" style="11" customWidth="1"/>
    <col min="4066" max="4066" width="25.7109375" style="11" customWidth="1"/>
    <col min="4067" max="4067" width="16" style="11" customWidth="1"/>
    <col min="4068" max="4068" width="16.7109375" style="11" customWidth="1"/>
    <col min="4069" max="4069" width="13.42578125" style="11" customWidth="1"/>
    <col min="4070" max="4070" width="14.28515625" style="11" customWidth="1"/>
    <col min="4071" max="4071" width="18.28515625" style="11" customWidth="1"/>
    <col min="4072" max="4072" width="17.42578125" style="11" bestFit="1" customWidth="1"/>
    <col min="4073" max="4073" width="18.28515625" style="11" bestFit="1" customWidth="1"/>
    <col min="4074" max="4319" width="9.28515625" style="11"/>
    <col min="4320" max="4320" width="11.7109375" style="11" customWidth="1"/>
    <col min="4321" max="4321" width="28.28515625" style="11" customWidth="1"/>
    <col min="4322" max="4322" width="25.7109375" style="11" customWidth="1"/>
    <col min="4323" max="4323" width="16" style="11" customWidth="1"/>
    <col min="4324" max="4324" width="16.7109375" style="11" customWidth="1"/>
    <col min="4325" max="4325" width="13.42578125" style="11" customWidth="1"/>
    <col min="4326" max="4326" width="14.28515625" style="11" customWidth="1"/>
    <col min="4327" max="4327" width="18.28515625" style="11" customWidth="1"/>
    <col min="4328" max="4328" width="17.42578125" style="11" bestFit="1" customWidth="1"/>
    <col min="4329" max="4329" width="18.28515625" style="11" bestFit="1" customWidth="1"/>
    <col min="4330" max="4575" width="9.28515625" style="11"/>
    <col min="4576" max="4576" width="11.7109375" style="11" customWidth="1"/>
    <col min="4577" max="4577" width="28.28515625" style="11" customWidth="1"/>
    <col min="4578" max="4578" width="25.7109375" style="11" customWidth="1"/>
    <col min="4579" max="4579" width="16" style="11" customWidth="1"/>
    <col min="4580" max="4580" width="16.7109375" style="11" customWidth="1"/>
    <col min="4581" max="4581" width="13.42578125" style="11" customWidth="1"/>
    <col min="4582" max="4582" width="14.28515625" style="11" customWidth="1"/>
    <col min="4583" max="4583" width="18.28515625" style="11" customWidth="1"/>
    <col min="4584" max="4584" width="17.42578125" style="11" bestFit="1" customWidth="1"/>
    <col min="4585" max="4585" width="18.28515625" style="11" bestFit="1" customWidth="1"/>
    <col min="4586" max="4831" width="9.28515625" style="11"/>
    <col min="4832" max="4832" width="11.7109375" style="11" customWidth="1"/>
    <col min="4833" max="4833" width="28.28515625" style="11" customWidth="1"/>
    <col min="4834" max="4834" width="25.7109375" style="11" customWidth="1"/>
    <col min="4835" max="4835" width="16" style="11" customWidth="1"/>
    <col min="4836" max="4836" width="16.7109375" style="11" customWidth="1"/>
    <col min="4837" max="4837" width="13.42578125" style="11" customWidth="1"/>
    <col min="4838" max="4838" width="14.28515625" style="11" customWidth="1"/>
    <col min="4839" max="4839" width="18.28515625" style="11" customWidth="1"/>
    <col min="4840" max="4840" width="17.42578125" style="11" bestFit="1" customWidth="1"/>
    <col min="4841" max="4841" width="18.28515625" style="11" bestFit="1" customWidth="1"/>
    <col min="4842" max="5087" width="9.28515625" style="11"/>
    <col min="5088" max="5088" width="11.7109375" style="11" customWidth="1"/>
    <col min="5089" max="5089" width="28.28515625" style="11" customWidth="1"/>
    <col min="5090" max="5090" width="25.7109375" style="11" customWidth="1"/>
    <col min="5091" max="5091" width="16" style="11" customWidth="1"/>
    <col min="5092" max="5092" width="16.7109375" style="11" customWidth="1"/>
    <col min="5093" max="5093" width="13.42578125" style="11" customWidth="1"/>
    <col min="5094" max="5094" width="14.28515625" style="11" customWidth="1"/>
    <col min="5095" max="5095" width="18.28515625" style="11" customWidth="1"/>
    <col min="5096" max="5096" width="17.42578125" style="11" bestFit="1" customWidth="1"/>
    <col min="5097" max="5097" width="18.28515625" style="11" bestFit="1" customWidth="1"/>
    <col min="5098" max="5343" width="9.28515625" style="11"/>
    <col min="5344" max="5344" width="11.7109375" style="11" customWidth="1"/>
    <col min="5345" max="5345" width="28.28515625" style="11" customWidth="1"/>
    <col min="5346" max="5346" width="25.7109375" style="11" customWidth="1"/>
    <col min="5347" max="5347" width="16" style="11" customWidth="1"/>
    <col min="5348" max="5348" width="16.7109375" style="11" customWidth="1"/>
    <col min="5349" max="5349" width="13.42578125" style="11" customWidth="1"/>
    <col min="5350" max="5350" width="14.28515625" style="11" customWidth="1"/>
    <col min="5351" max="5351" width="18.28515625" style="11" customWidth="1"/>
    <col min="5352" max="5352" width="17.42578125" style="11" bestFit="1" customWidth="1"/>
    <col min="5353" max="5353" width="18.28515625" style="11" bestFit="1" customWidth="1"/>
    <col min="5354" max="5599" width="9.28515625" style="11"/>
    <col min="5600" max="5600" width="11.7109375" style="11" customWidth="1"/>
    <col min="5601" max="5601" width="28.28515625" style="11" customWidth="1"/>
    <col min="5602" max="5602" width="25.7109375" style="11" customWidth="1"/>
    <col min="5603" max="5603" width="16" style="11" customWidth="1"/>
    <col min="5604" max="5604" width="16.7109375" style="11" customWidth="1"/>
    <col min="5605" max="5605" width="13.42578125" style="11" customWidth="1"/>
    <col min="5606" max="5606" width="14.28515625" style="11" customWidth="1"/>
    <col min="5607" max="5607" width="18.28515625" style="11" customWidth="1"/>
    <col min="5608" max="5608" width="17.42578125" style="11" bestFit="1" customWidth="1"/>
    <col min="5609" max="5609" width="18.28515625" style="11" bestFit="1" customWidth="1"/>
    <col min="5610" max="5855" width="9.28515625" style="11"/>
    <col min="5856" max="5856" width="11.7109375" style="11" customWidth="1"/>
    <col min="5857" max="5857" width="28.28515625" style="11" customWidth="1"/>
    <col min="5858" max="5858" width="25.7109375" style="11" customWidth="1"/>
    <col min="5859" max="5859" width="16" style="11" customWidth="1"/>
    <col min="5860" max="5860" width="16.7109375" style="11" customWidth="1"/>
    <col min="5861" max="5861" width="13.42578125" style="11" customWidth="1"/>
    <col min="5862" max="5862" width="14.28515625" style="11" customWidth="1"/>
    <col min="5863" max="5863" width="18.28515625" style="11" customWidth="1"/>
    <col min="5864" max="5864" width="17.42578125" style="11" bestFit="1" customWidth="1"/>
    <col min="5865" max="5865" width="18.28515625" style="11" bestFit="1" customWidth="1"/>
    <col min="5866" max="6111" width="9.28515625" style="11"/>
    <col min="6112" max="6112" width="11.7109375" style="11" customWidth="1"/>
    <col min="6113" max="6113" width="28.28515625" style="11" customWidth="1"/>
    <col min="6114" max="6114" width="25.7109375" style="11" customWidth="1"/>
    <col min="6115" max="6115" width="16" style="11" customWidth="1"/>
    <col min="6116" max="6116" width="16.7109375" style="11" customWidth="1"/>
    <col min="6117" max="6117" width="13.42578125" style="11" customWidth="1"/>
    <col min="6118" max="6118" width="14.28515625" style="11" customWidth="1"/>
    <col min="6119" max="6119" width="18.28515625" style="11" customWidth="1"/>
    <col min="6120" max="6120" width="17.42578125" style="11" bestFit="1" customWidth="1"/>
    <col min="6121" max="6121" width="18.28515625" style="11" bestFit="1" customWidth="1"/>
    <col min="6122" max="6367" width="9.28515625" style="11"/>
    <col min="6368" max="6368" width="11.7109375" style="11" customWidth="1"/>
    <col min="6369" max="6369" width="28.28515625" style="11" customWidth="1"/>
    <col min="6370" max="6370" width="25.7109375" style="11" customWidth="1"/>
    <col min="6371" max="6371" width="16" style="11" customWidth="1"/>
    <col min="6372" max="6372" width="16.7109375" style="11" customWidth="1"/>
    <col min="6373" max="6373" width="13.42578125" style="11" customWidth="1"/>
    <col min="6374" max="6374" width="14.28515625" style="11" customWidth="1"/>
    <col min="6375" max="6375" width="18.28515625" style="11" customWidth="1"/>
    <col min="6376" max="6376" width="17.42578125" style="11" bestFit="1" customWidth="1"/>
    <col min="6377" max="6377" width="18.28515625" style="11" bestFit="1" customWidth="1"/>
    <col min="6378" max="6623" width="9.28515625" style="11"/>
    <col min="6624" max="6624" width="11.7109375" style="11" customWidth="1"/>
    <col min="6625" max="6625" width="28.28515625" style="11" customWidth="1"/>
    <col min="6626" max="6626" width="25.7109375" style="11" customWidth="1"/>
    <col min="6627" max="6627" width="16" style="11" customWidth="1"/>
    <col min="6628" max="6628" width="16.7109375" style="11" customWidth="1"/>
    <col min="6629" max="6629" width="13.42578125" style="11" customWidth="1"/>
    <col min="6630" max="6630" width="14.28515625" style="11" customWidth="1"/>
    <col min="6631" max="6631" width="18.28515625" style="11" customWidth="1"/>
    <col min="6632" max="6632" width="17.42578125" style="11" bestFit="1" customWidth="1"/>
    <col min="6633" max="6633" width="18.28515625" style="11" bestFit="1" customWidth="1"/>
    <col min="6634" max="6879" width="9.28515625" style="11"/>
    <col min="6880" max="6880" width="11.7109375" style="11" customWidth="1"/>
    <col min="6881" max="6881" width="28.28515625" style="11" customWidth="1"/>
    <col min="6882" max="6882" width="25.7109375" style="11" customWidth="1"/>
    <col min="6883" max="6883" width="16" style="11" customWidth="1"/>
    <col min="6884" max="6884" width="16.7109375" style="11" customWidth="1"/>
    <col min="6885" max="6885" width="13.42578125" style="11" customWidth="1"/>
    <col min="6886" max="6886" width="14.28515625" style="11" customWidth="1"/>
    <col min="6887" max="6887" width="18.28515625" style="11" customWidth="1"/>
    <col min="6888" max="6888" width="17.42578125" style="11" bestFit="1" customWidth="1"/>
    <col min="6889" max="6889" width="18.28515625" style="11" bestFit="1" customWidth="1"/>
    <col min="6890" max="7135" width="9.28515625" style="11"/>
    <col min="7136" max="7136" width="11.7109375" style="11" customWidth="1"/>
    <col min="7137" max="7137" width="28.28515625" style="11" customWidth="1"/>
    <col min="7138" max="7138" width="25.7109375" style="11" customWidth="1"/>
    <col min="7139" max="7139" width="16" style="11" customWidth="1"/>
    <col min="7140" max="7140" width="16.7109375" style="11" customWidth="1"/>
    <col min="7141" max="7141" width="13.42578125" style="11" customWidth="1"/>
    <col min="7142" max="7142" width="14.28515625" style="11" customWidth="1"/>
    <col min="7143" max="7143" width="18.28515625" style="11" customWidth="1"/>
    <col min="7144" max="7144" width="17.42578125" style="11" bestFit="1" customWidth="1"/>
    <col min="7145" max="7145" width="18.28515625" style="11" bestFit="1" customWidth="1"/>
    <col min="7146" max="7391" width="9.28515625" style="11"/>
    <col min="7392" max="7392" width="11.7109375" style="11" customWidth="1"/>
    <col min="7393" max="7393" width="28.28515625" style="11" customWidth="1"/>
    <col min="7394" max="7394" width="25.7109375" style="11" customWidth="1"/>
    <col min="7395" max="7395" width="16" style="11" customWidth="1"/>
    <col min="7396" max="7396" width="16.7109375" style="11" customWidth="1"/>
    <col min="7397" max="7397" width="13.42578125" style="11" customWidth="1"/>
    <col min="7398" max="7398" width="14.28515625" style="11" customWidth="1"/>
    <col min="7399" max="7399" width="18.28515625" style="11" customWidth="1"/>
    <col min="7400" max="7400" width="17.42578125" style="11" bestFit="1" customWidth="1"/>
    <col min="7401" max="7401" width="18.28515625" style="11" bestFit="1" customWidth="1"/>
    <col min="7402" max="7647" width="9.28515625" style="11"/>
    <col min="7648" max="7648" width="11.7109375" style="11" customWidth="1"/>
    <col min="7649" max="7649" width="28.28515625" style="11" customWidth="1"/>
    <col min="7650" max="7650" width="25.7109375" style="11" customWidth="1"/>
    <col min="7651" max="7651" width="16" style="11" customWidth="1"/>
    <col min="7652" max="7652" width="16.7109375" style="11" customWidth="1"/>
    <col min="7653" max="7653" width="13.42578125" style="11" customWidth="1"/>
    <col min="7654" max="7654" width="14.28515625" style="11" customWidth="1"/>
    <col min="7655" max="7655" width="18.28515625" style="11" customWidth="1"/>
    <col min="7656" max="7656" width="17.42578125" style="11" bestFit="1" customWidth="1"/>
    <col min="7657" max="7657" width="18.28515625" style="11" bestFit="1" customWidth="1"/>
    <col min="7658" max="7903" width="9.28515625" style="11"/>
    <col min="7904" max="7904" width="11.7109375" style="11" customWidth="1"/>
    <col min="7905" max="7905" width="28.28515625" style="11" customWidth="1"/>
    <col min="7906" max="7906" width="25.7109375" style="11" customWidth="1"/>
    <col min="7907" max="7907" width="16" style="11" customWidth="1"/>
    <col min="7908" max="7908" width="16.7109375" style="11" customWidth="1"/>
    <col min="7909" max="7909" width="13.42578125" style="11" customWidth="1"/>
    <col min="7910" max="7910" width="14.28515625" style="11" customWidth="1"/>
    <col min="7911" max="7911" width="18.28515625" style="11" customWidth="1"/>
    <col min="7912" max="7912" width="17.42578125" style="11" bestFit="1" customWidth="1"/>
    <col min="7913" max="7913" width="18.28515625" style="11" bestFit="1" customWidth="1"/>
    <col min="7914" max="8159" width="9.28515625" style="11"/>
    <col min="8160" max="8160" width="11.7109375" style="11" customWidth="1"/>
    <col min="8161" max="8161" width="28.28515625" style="11" customWidth="1"/>
    <col min="8162" max="8162" width="25.7109375" style="11" customWidth="1"/>
    <col min="8163" max="8163" width="16" style="11" customWidth="1"/>
    <col min="8164" max="8164" width="16.7109375" style="11" customWidth="1"/>
    <col min="8165" max="8165" width="13.42578125" style="11" customWidth="1"/>
    <col min="8166" max="8166" width="14.28515625" style="11" customWidth="1"/>
    <col min="8167" max="8167" width="18.28515625" style="11" customWidth="1"/>
    <col min="8168" max="8168" width="17.42578125" style="11" bestFit="1" customWidth="1"/>
    <col min="8169" max="8169" width="18.28515625" style="11" bestFit="1" customWidth="1"/>
    <col min="8170" max="8415" width="9.28515625" style="11"/>
    <col min="8416" max="8416" width="11.7109375" style="11" customWidth="1"/>
    <col min="8417" max="8417" width="28.28515625" style="11" customWidth="1"/>
    <col min="8418" max="8418" width="25.7109375" style="11" customWidth="1"/>
    <col min="8419" max="8419" width="16" style="11" customWidth="1"/>
    <col min="8420" max="8420" width="16.7109375" style="11" customWidth="1"/>
    <col min="8421" max="8421" width="13.42578125" style="11" customWidth="1"/>
    <col min="8422" max="8422" width="14.28515625" style="11" customWidth="1"/>
    <col min="8423" max="8423" width="18.28515625" style="11" customWidth="1"/>
    <col min="8424" max="8424" width="17.42578125" style="11" bestFit="1" customWidth="1"/>
    <col min="8425" max="8425" width="18.28515625" style="11" bestFit="1" customWidth="1"/>
    <col min="8426" max="8671" width="9.28515625" style="11"/>
    <col min="8672" max="8672" width="11.7109375" style="11" customWidth="1"/>
    <col min="8673" max="8673" width="28.28515625" style="11" customWidth="1"/>
    <col min="8674" max="8674" width="25.7109375" style="11" customWidth="1"/>
    <col min="8675" max="8675" width="16" style="11" customWidth="1"/>
    <col min="8676" max="8676" width="16.7109375" style="11" customWidth="1"/>
    <col min="8677" max="8677" width="13.42578125" style="11" customWidth="1"/>
    <col min="8678" max="8678" width="14.28515625" style="11" customWidth="1"/>
    <col min="8679" max="8679" width="18.28515625" style="11" customWidth="1"/>
    <col min="8680" max="8680" width="17.42578125" style="11" bestFit="1" customWidth="1"/>
    <col min="8681" max="8681" width="18.28515625" style="11" bestFit="1" customWidth="1"/>
    <col min="8682" max="8927" width="9.28515625" style="11"/>
    <col min="8928" max="8928" width="11.7109375" style="11" customWidth="1"/>
    <col min="8929" max="8929" width="28.28515625" style="11" customWidth="1"/>
    <col min="8930" max="8930" width="25.7109375" style="11" customWidth="1"/>
    <col min="8931" max="8931" width="16" style="11" customWidth="1"/>
    <col min="8932" max="8932" width="16.7109375" style="11" customWidth="1"/>
    <col min="8933" max="8933" width="13.42578125" style="11" customWidth="1"/>
    <col min="8934" max="8934" width="14.28515625" style="11" customWidth="1"/>
    <col min="8935" max="8935" width="18.28515625" style="11" customWidth="1"/>
    <col min="8936" max="8936" width="17.42578125" style="11" bestFit="1" customWidth="1"/>
    <col min="8937" max="8937" width="18.28515625" style="11" bestFit="1" customWidth="1"/>
    <col min="8938" max="9183" width="9.28515625" style="11"/>
    <col min="9184" max="9184" width="11.7109375" style="11" customWidth="1"/>
    <col min="9185" max="9185" width="28.28515625" style="11" customWidth="1"/>
    <col min="9186" max="9186" width="25.7109375" style="11" customWidth="1"/>
    <col min="9187" max="9187" width="16" style="11" customWidth="1"/>
    <col min="9188" max="9188" width="16.7109375" style="11" customWidth="1"/>
    <col min="9189" max="9189" width="13.42578125" style="11" customWidth="1"/>
    <col min="9190" max="9190" width="14.28515625" style="11" customWidth="1"/>
    <col min="9191" max="9191" width="18.28515625" style="11" customWidth="1"/>
    <col min="9192" max="9192" width="17.42578125" style="11" bestFit="1" customWidth="1"/>
    <col min="9193" max="9193" width="18.28515625" style="11" bestFit="1" customWidth="1"/>
    <col min="9194" max="9439" width="9.28515625" style="11"/>
    <col min="9440" max="9440" width="11.7109375" style="11" customWidth="1"/>
    <col min="9441" max="9441" width="28.28515625" style="11" customWidth="1"/>
    <col min="9442" max="9442" width="25.7109375" style="11" customWidth="1"/>
    <col min="9443" max="9443" width="16" style="11" customWidth="1"/>
    <col min="9444" max="9444" width="16.7109375" style="11" customWidth="1"/>
    <col min="9445" max="9445" width="13.42578125" style="11" customWidth="1"/>
    <col min="9446" max="9446" width="14.28515625" style="11" customWidth="1"/>
    <col min="9447" max="9447" width="18.28515625" style="11" customWidth="1"/>
    <col min="9448" max="9448" width="17.42578125" style="11" bestFit="1" customWidth="1"/>
    <col min="9449" max="9449" width="18.28515625" style="11" bestFit="1" customWidth="1"/>
    <col min="9450" max="9695" width="9.28515625" style="11"/>
    <col min="9696" max="9696" width="11.7109375" style="11" customWidth="1"/>
    <col min="9697" max="9697" width="28.28515625" style="11" customWidth="1"/>
    <col min="9698" max="9698" width="25.7109375" style="11" customWidth="1"/>
    <col min="9699" max="9699" width="16" style="11" customWidth="1"/>
    <col min="9700" max="9700" width="16.7109375" style="11" customWidth="1"/>
    <col min="9701" max="9701" width="13.42578125" style="11" customWidth="1"/>
    <col min="9702" max="9702" width="14.28515625" style="11" customWidth="1"/>
    <col min="9703" max="9703" width="18.28515625" style="11" customWidth="1"/>
    <col min="9704" max="9704" width="17.42578125" style="11" bestFit="1" customWidth="1"/>
    <col min="9705" max="9705" width="18.28515625" style="11" bestFit="1" customWidth="1"/>
    <col min="9706" max="9951" width="9.28515625" style="11"/>
    <col min="9952" max="9952" width="11.7109375" style="11" customWidth="1"/>
    <col min="9953" max="9953" width="28.28515625" style="11" customWidth="1"/>
    <col min="9954" max="9954" width="25.7109375" style="11" customWidth="1"/>
    <col min="9955" max="9955" width="16" style="11" customWidth="1"/>
    <col min="9956" max="9956" width="16.7109375" style="11" customWidth="1"/>
    <col min="9957" max="9957" width="13.42578125" style="11" customWidth="1"/>
    <col min="9958" max="9958" width="14.28515625" style="11" customWidth="1"/>
    <col min="9959" max="9959" width="18.28515625" style="11" customWidth="1"/>
    <col min="9960" max="9960" width="17.42578125" style="11" bestFit="1" customWidth="1"/>
    <col min="9961" max="9961" width="18.28515625" style="11" bestFit="1" customWidth="1"/>
    <col min="9962" max="10207" width="9.28515625" style="11"/>
    <col min="10208" max="10208" width="11.7109375" style="11" customWidth="1"/>
    <col min="10209" max="10209" width="28.28515625" style="11" customWidth="1"/>
    <col min="10210" max="10210" width="25.7109375" style="11" customWidth="1"/>
    <col min="10211" max="10211" width="16" style="11" customWidth="1"/>
    <col min="10212" max="10212" width="16.7109375" style="11" customWidth="1"/>
    <col min="10213" max="10213" width="13.42578125" style="11" customWidth="1"/>
    <col min="10214" max="10214" width="14.28515625" style="11" customWidth="1"/>
    <col min="10215" max="10215" width="18.28515625" style="11" customWidth="1"/>
    <col min="10216" max="10216" width="17.42578125" style="11" bestFit="1" customWidth="1"/>
    <col min="10217" max="10217" width="18.28515625" style="11" bestFit="1" customWidth="1"/>
    <col min="10218" max="10463" width="9.28515625" style="11"/>
    <col min="10464" max="10464" width="11.7109375" style="11" customWidth="1"/>
    <col min="10465" max="10465" width="28.28515625" style="11" customWidth="1"/>
    <col min="10466" max="10466" width="25.7109375" style="11" customWidth="1"/>
    <col min="10467" max="10467" width="16" style="11" customWidth="1"/>
    <col min="10468" max="10468" width="16.7109375" style="11" customWidth="1"/>
    <col min="10469" max="10469" width="13.42578125" style="11" customWidth="1"/>
    <col min="10470" max="10470" width="14.28515625" style="11" customWidth="1"/>
    <col min="10471" max="10471" width="18.28515625" style="11" customWidth="1"/>
    <col min="10472" max="10472" width="17.42578125" style="11" bestFit="1" customWidth="1"/>
    <col min="10473" max="10473" width="18.28515625" style="11" bestFit="1" customWidth="1"/>
    <col min="10474" max="10719" width="9.28515625" style="11"/>
    <col min="10720" max="10720" width="11.7109375" style="11" customWidth="1"/>
    <col min="10721" max="10721" width="28.28515625" style="11" customWidth="1"/>
    <col min="10722" max="10722" width="25.7109375" style="11" customWidth="1"/>
    <col min="10723" max="10723" width="16" style="11" customWidth="1"/>
    <col min="10724" max="10724" width="16.7109375" style="11" customWidth="1"/>
    <col min="10725" max="10725" width="13.42578125" style="11" customWidth="1"/>
    <col min="10726" max="10726" width="14.28515625" style="11" customWidth="1"/>
    <col min="10727" max="10727" width="18.28515625" style="11" customWidth="1"/>
    <col min="10728" max="10728" width="17.42578125" style="11" bestFit="1" customWidth="1"/>
    <col min="10729" max="10729" width="18.28515625" style="11" bestFit="1" customWidth="1"/>
    <col min="10730" max="10975" width="9.28515625" style="11"/>
    <col min="10976" max="10976" width="11.7109375" style="11" customWidth="1"/>
    <col min="10977" max="10977" width="28.28515625" style="11" customWidth="1"/>
    <col min="10978" max="10978" width="25.7109375" style="11" customWidth="1"/>
    <col min="10979" max="10979" width="16" style="11" customWidth="1"/>
    <col min="10980" max="10980" width="16.7109375" style="11" customWidth="1"/>
    <col min="10981" max="10981" width="13.42578125" style="11" customWidth="1"/>
    <col min="10982" max="10982" width="14.28515625" style="11" customWidth="1"/>
    <col min="10983" max="10983" width="18.28515625" style="11" customWidth="1"/>
    <col min="10984" max="10984" width="17.42578125" style="11" bestFit="1" customWidth="1"/>
    <col min="10985" max="10985" width="18.28515625" style="11" bestFit="1" customWidth="1"/>
    <col min="10986" max="11231" width="9.28515625" style="11"/>
    <col min="11232" max="11232" width="11.7109375" style="11" customWidth="1"/>
    <col min="11233" max="11233" width="28.28515625" style="11" customWidth="1"/>
    <col min="11234" max="11234" width="25.7109375" style="11" customWidth="1"/>
    <col min="11235" max="11235" width="16" style="11" customWidth="1"/>
    <col min="11236" max="11236" width="16.7109375" style="11" customWidth="1"/>
    <col min="11237" max="11237" width="13.42578125" style="11" customWidth="1"/>
    <col min="11238" max="11238" width="14.28515625" style="11" customWidth="1"/>
    <col min="11239" max="11239" width="18.28515625" style="11" customWidth="1"/>
    <col min="11240" max="11240" width="17.42578125" style="11" bestFit="1" customWidth="1"/>
    <col min="11241" max="11241" width="18.28515625" style="11" bestFit="1" customWidth="1"/>
    <col min="11242" max="11487" width="9.28515625" style="11"/>
    <col min="11488" max="11488" width="11.7109375" style="11" customWidth="1"/>
    <col min="11489" max="11489" width="28.28515625" style="11" customWidth="1"/>
    <col min="11490" max="11490" width="25.7109375" style="11" customWidth="1"/>
    <col min="11491" max="11491" width="16" style="11" customWidth="1"/>
    <col min="11492" max="11492" width="16.7109375" style="11" customWidth="1"/>
    <col min="11493" max="11493" width="13.42578125" style="11" customWidth="1"/>
    <col min="11494" max="11494" width="14.28515625" style="11" customWidth="1"/>
    <col min="11495" max="11495" width="18.28515625" style="11" customWidth="1"/>
    <col min="11496" max="11496" width="17.42578125" style="11" bestFit="1" customWidth="1"/>
    <col min="11497" max="11497" width="18.28515625" style="11" bestFit="1" customWidth="1"/>
    <col min="11498" max="11743" width="9.28515625" style="11"/>
    <col min="11744" max="11744" width="11.7109375" style="11" customWidth="1"/>
    <col min="11745" max="11745" width="28.28515625" style="11" customWidth="1"/>
    <col min="11746" max="11746" width="25.7109375" style="11" customWidth="1"/>
    <col min="11747" max="11747" width="16" style="11" customWidth="1"/>
    <col min="11748" max="11748" width="16.7109375" style="11" customWidth="1"/>
    <col min="11749" max="11749" width="13.42578125" style="11" customWidth="1"/>
    <col min="11750" max="11750" width="14.28515625" style="11" customWidth="1"/>
    <col min="11751" max="11751" width="18.28515625" style="11" customWidth="1"/>
    <col min="11752" max="11752" width="17.42578125" style="11" bestFit="1" customWidth="1"/>
    <col min="11753" max="11753" width="18.28515625" style="11" bestFit="1" customWidth="1"/>
    <col min="11754" max="11999" width="9.28515625" style="11"/>
    <col min="12000" max="12000" width="11.7109375" style="11" customWidth="1"/>
    <col min="12001" max="12001" width="28.28515625" style="11" customWidth="1"/>
    <col min="12002" max="12002" width="25.7109375" style="11" customWidth="1"/>
    <col min="12003" max="12003" width="16" style="11" customWidth="1"/>
    <col min="12004" max="12004" width="16.7109375" style="11" customWidth="1"/>
    <col min="12005" max="12005" width="13.42578125" style="11" customWidth="1"/>
    <col min="12006" max="12006" width="14.28515625" style="11" customWidth="1"/>
    <col min="12007" max="12007" width="18.28515625" style="11" customWidth="1"/>
    <col min="12008" max="12008" width="17.42578125" style="11" bestFit="1" customWidth="1"/>
    <col min="12009" max="12009" width="18.28515625" style="11" bestFit="1" customWidth="1"/>
    <col min="12010" max="12255" width="9.28515625" style="11"/>
    <col min="12256" max="12256" width="11.7109375" style="11" customWidth="1"/>
    <col min="12257" max="12257" width="28.28515625" style="11" customWidth="1"/>
    <col min="12258" max="12258" width="25.7109375" style="11" customWidth="1"/>
    <col min="12259" max="12259" width="16" style="11" customWidth="1"/>
    <col min="12260" max="12260" width="16.7109375" style="11" customWidth="1"/>
    <col min="12261" max="12261" width="13.42578125" style="11" customWidth="1"/>
    <col min="12262" max="12262" width="14.28515625" style="11" customWidth="1"/>
    <col min="12263" max="12263" width="18.28515625" style="11" customWidth="1"/>
    <col min="12264" max="12264" width="17.42578125" style="11" bestFit="1" customWidth="1"/>
    <col min="12265" max="12265" width="18.28515625" style="11" bestFit="1" customWidth="1"/>
    <col min="12266" max="12511" width="9.28515625" style="11"/>
    <col min="12512" max="12512" width="11.7109375" style="11" customWidth="1"/>
    <col min="12513" max="12513" width="28.28515625" style="11" customWidth="1"/>
    <col min="12514" max="12514" width="25.7109375" style="11" customWidth="1"/>
    <col min="12515" max="12515" width="16" style="11" customWidth="1"/>
    <col min="12516" max="12516" width="16.7109375" style="11" customWidth="1"/>
    <col min="12517" max="12517" width="13.42578125" style="11" customWidth="1"/>
    <col min="12518" max="12518" width="14.28515625" style="11" customWidth="1"/>
    <col min="12519" max="12519" width="18.28515625" style="11" customWidth="1"/>
    <col min="12520" max="12520" width="17.42578125" style="11" bestFit="1" customWidth="1"/>
    <col min="12521" max="12521" width="18.28515625" style="11" bestFit="1" customWidth="1"/>
    <col min="12522" max="12767" width="9.28515625" style="11"/>
    <col min="12768" max="12768" width="11.7109375" style="11" customWidth="1"/>
    <col min="12769" max="12769" width="28.28515625" style="11" customWidth="1"/>
    <col min="12770" max="12770" width="25.7109375" style="11" customWidth="1"/>
    <col min="12771" max="12771" width="16" style="11" customWidth="1"/>
    <col min="12772" max="12772" width="16.7109375" style="11" customWidth="1"/>
    <col min="12773" max="12773" width="13.42578125" style="11" customWidth="1"/>
    <col min="12774" max="12774" width="14.28515625" style="11" customWidth="1"/>
    <col min="12775" max="12775" width="18.28515625" style="11" customWidth="1"/>
    <col min="12776" max="12776" width="17.42578125" style="11" bestFit="1" customWidth="1"/>
    <col min="12777" max="12777" width="18.28515625" style="11" bestFit="1" customWidth="1"/>
    <col min="12778" max="13023" width="9.28515625" style="11"/>
    <col min="13024" max="13024" width="11.7109375" style="11" customWidth="1"/>
    <col min="13025" max="13025" width="28.28515625" style="11" customWidth="1"/>
    <col min="13026" max="13026" width="25.7109375" style="11" customWidth="1"/>
    <col min="13027" max="13027" width="16" style="11" customWidth="1"/>
    <col min="13028" max="13028" width="16.7109375" style="11" customWidth="1"/>
    <col min="13029" max="13029" width="13.42578125" style="11" customWidth="1"/>
    <col min="13030" max="13030" width="14.28515625" style="11" customWidth="1"/>
    <col min="13031" max="13031" width="18.28515625" style="11" customWidth="1"/>
    <col min="13032" max="13032" width="17.42578125" style="11" bestFit="1" customWidth="1"/>
    <col min="13033" max="13033" width="18.28515625" style="11" bestFit="1" customWidth="1"/>
    <col min="13034" max="13279" width="9.28515625" style="11"/>
    <col min="13280" max="13280" width="11.7109375" style="11" customWidth="1"/>
    <col min="13281" max="13281" width="28.28515625" style="11" customWidth="1"/>
    <col min="13282" max="13282" width="25.7109375" style="11" customWidth="1"/>
    <col min="13283" max="13283" width="16" style="11" customWidth="1"/>
    <col min="13284" max="13284" width="16.7109375" style="11" customWidth="1"/>
    <col min="13285" max="13285" width="13.42578125" style="11" customWidth="1"/>
    <col min="13286" max="13286" width="14.28515625" style="11" customWidth="1"/>
    <col min="13287" max="13287" width="18.28515625" style="11" customWidth="1"/>
    <col min="13288" max="13288" width="17.42578125" style="11" bestFit="1" customWidth="1"/>
    <col min="13289" max="13289" width="18.28515625" style="11" bestFit="1" customWidth="1"/>
    <col min="13290" max="13535" width="9.28515625" style="11"/>
    <col min="13536" max="13536" width="11.7109375" style="11" customWidth="1"/>
    <col min="13537" max="13537" width="28.28515625" style="11" customWidth="1"/>
    <col min="13538" max="13538" width="25.7109375" style="11" customWidth="1"/>
    <col min="13539" max="13539" width="16" style="11" customWidth="1"/>
    <col min="13540" max="13540" width="16.7109375" style="11" customWidth="1"/>
    <col min="13541" max="13541" width="13.42578125" style="11" customWidth="1"/>
    <col min="13542" max="13542" width="14.28515625" style="11" customWidth="1"/>
    <col min="13543" max="13543" width="18.28515625" style="11" customWidth="1"/>
    <col min="13544" max="13544" width="17.42578125" style="11" bestFit="1" customWidth="1"/>
    <col min="13545" max="13545" width="18.28515625" style="11" bestFit="1" customWidth="1"/>
    <col min="13546" max="13791" width="9.28515625" style="11"/>
    <col min="13792" max="13792" width="11.7109375" style="11" customWidth="1"/>
    <col min="13793" max="13793" width="28.28515625" style="11" customWidth="1"/>
    <col min="13794" max="13794" width="25.7109375" style="11" customWidth="1"/>
    <col min="13795" max="13795" width="16" style="11" customWidth="1"/>
    <col min="13796" max="13796" width="16.7109375" style="11" customWidth="1"/>
    <col min="13797" max="13797" width="13.42578125" style="11" customWidth="1"/>
    <col min="13798" max="13798" width="14.28515625" style="11" customWidth="1"/>
    <col min="13799" max="13799" width="18.28515625" style="11" customWidth="1"/>
    <col min="13800" max="13800" width="17.42578125" style="11" bestFit="1" customWidth="1"/>
    <col min="13801" max="13801" width="18.28515625" style="11" bestFit="1" customWidth="1"/>
    <col min="13802" max="14047" width="9.28515625" style="11"/>
    <col min="14048" max="14048" width="11.7109375" style="11" customWidth="1"/>
    <col min="14049" max="14049" width="28.28515625" style="11" customWidth="1"/>
    <col min="14050" max="14050" width="25.7109375" style="11" customWidth="1"/>
    <col min="14051" max="14051" width="16" style="11" customWidth="1"/>
    <col min="14052" max="14052" width="16.7109375" style="11" customWidth="1"/>
    <col min="14053" max="14053" width="13.42578125" style="11" customWidth="1"/>
    <col min="14054" max="14054" width="14.28515625" style="11" customWidth="1"/>
    <col min="14055" max="14055" width="18.28515625" style="11" customWidth="1"/>
    <col min="14056" max="14056" width="17.42578125" style="11" bestFit="1" customWidth="1"/>
    <col min="14057" max="14057" width="18.28515625" style="11" bestFit="1" customWidth="1"/>
    <col min="14058" max="14303" width="9.28515625" style="11"/>
    <col min="14304" max="14304" width="11.7109375" style="11" customWidth="1"/>
    <col min="14305" max="14305" width="28.28515625" style="11" customWidth="1"/>
    <col min="14306" max="14306" width="25.7109375" style="11" customWidth="1"/>
    <col min="14307" max="14307" width="16" style="11" customWidth="1"/>
    <col min="14308" max="14308" width="16.7109375" style="11" customWidth="1"/>
    <col min="14309" max="14309" width="13.42578125" style="11" customWidth="1"/>
    <col min="14310" max="14310" width="14.28515625" style="11" customWidth="1"/>
    <col min="14311" max="14311" width="18.28515625" style="11" customWidth="1"/>
    <col min="14312" max="14312" width="17.42578125" style="11" bestFit="1" customWidth="1"/>
    <col min="14313" max="14313" width="18.28515625" style="11" bestFit="1" customWidth="1"/>
    <col min="14314" max="14559" width="9.28515625" style="11"/>
    <col min="14560" max="14560" width="11.7109375" style="11" customWidth="1"/>
    <col min="14561" max="14561" width="28.28515625" style="11" customWidth="1"/>
    <col min="14562" max="14562" width="25.7109375" style="11" customWidth="1"/>
    <col min="14563" max="14563" width="16" style="11" customWidth="1"/>
    <col min="14564" max="14564" width="16.7109375" style="11" customWidth="1"/>
    <col min="14565" max="14565" width="13.42578125" style="11" customWidth="1"/>
    <col min="14566" max="14566" width="14.28515625" style="11" customWidth="1"/>
    <col min="14567" max="14567" width="18.28515625" style="11" customWidth="1"/>
    <col min="14568" max="14568" width="17.42578125" style="11" bestFit="1" customWidth="1"/>
    <col min="14569" max="14569" width="18.28515625" style="11" bestFit="1" customWidth="1"/>
    <col min="14570" max="14815" width="9.28515625" style="11"/>
    <col min="14816" max="14816" width="11.7109375" style="11" customWidth="1"/>
    <col min="14817" max="14817" width="28.28515625" style="11" customWidth="1"/>
    <col min="14818" max="14818" width="25.7109375" style="11" customWidth="1"/>
    <col min="14819" max="14819" width="16" style="11" customWidth="1"/>
    <col min="14820" max="14820" width="16.7109375" style="11" customWidth="1"/>
    <col min="14821" max="14821" width="13.42578125" style="11" customWidth="1"/>
    <col min="14822" max="14822" width="14.28515625" style="11" customWidth="1"/>
    <col min="14823" max="14823" width="18.28515625" style="11" customWidth="1"/>
    <col min="14824" max="14824" width="17.42578125" style="11" bestFit="1" customWidth="1"/>
    <col min="14825" max="14825" width="18.28515625" style="11" bestFit="1" customWidth="1"/>
    <col min="14826" max="15071" width="9.28515625" style="11"/>
    <col min="15072" max="15072" width="11.7109375" style="11" customWidth="1"/>
    <col min="15073" max="15073" width="28.28515625" style="11" customWidth="1"/>
    <col min="15074" max="15074" width="25.7109375" style="11" customWidth="1"/>
    <col min="15075" max="15075" width="16" style="11" customWidth="1"/>
    <col min="15076" max="15076" width="16.7109375" style="11" customWidth="1"/>
    <col min="15077" max="15077" width="13.42578125" style="11" customWidth="1"/>
    <col min="15078" max="15078" width="14.28515625" style="11" customWidth="1"/>
    <col min="15079" max="15079" width="18.28515625" style="11" customWidth="1"/>
    <col min="15080" max="15080" width="17.42578125" style="11" bestFit="1" customWidth="1"/>
    <col min="15081" max="15081" width="18.28515625" style="11" bestFit="1" customWidth="1"/>
    <col min="15082" max="15327" width="9.28515625" style="11"/>
    <col min="15328" max="15328" width="11.7109375" style="11" customWidth="1"/>
    <col min="15329" max="15329" width="28.28515625" style="11" customWidth="1"/>
    <col min="15330" max="15330" width="25.7109375" style="11" customWidth="1"/>
    <col min="15331" max="15331" width="16" style="11" customWidth="1"/>
    <col min="15332" max="15332" width="16.7109375" style="11" customWidth="1"/>
    <col min="15333" max="15333" width="13.42578125" style="11" customWidth="1"/>
    <col min="15334" max="15334" width="14.28515625" style="11" customWidth="1"/>
    <col min="15335" max="15335" width="18.28515625" style="11" customWidth="1"/>
    <col min="15336" max="15336" width="17.42578125" style="11" bestFit="1" customWidth="1"/>
    <col min="15337" max="15337" width="18.28515625" style="11" bestFit="1" customWidth="1"/>
    <col min="15338" max="15583" width="9.28515625" style="11"/>
    <col min="15584" max="15584" width="11.7109375" style="11" customWidth="1"/>
    <col min="15585" max="15585" width="28.28515625" style="11" customWidth="1"/>
    <col min="15586" max="15586" width="25.7109375" style="11" customWidth="1"/>
    <col min="15587" max="15587" width="16" style="11" customWidth="1"/>
    <col min="15588" max="15588" width="16.7109375" style="11" customWidth="1"/>
    <col min="15589" max="15589" width="13.42578125" style="11" customWidth="1"/>
    <col min="15590" max="15590" width="14.28515625" style="11" customWidth="1"/>
    <col min="15591" max="15591" width="18.28515625" style="11" customWidth="1"/>
    <col min="15592" max="15592" width="17.42578125" style="11" bestFit="1" customWidth="1"/>
    <col min="15593" max="15593" width="18.28515625" style="11" bestFit="1" customWidth="1"/>
    <col min="15594" max="15839" width="9.28515625" style="11"/>
    <col min="15840" max="15840" width="11.7109375" style="11" customWidth="1"/>
    <col min="15841" max="15841" width="28.28515625" style="11" customWidth="1"/>
    <col min="15842" max="15842" width="25.7109375" style="11" customWidth="1"/>
    <col min="15843" max="15843" width="16" style="11" customWidth="1"/>
    <col min="15844" max="15844" width="16.7109375" style="11" customWidth="1"/>
    <col min="15845" max="15845" width="13.42578125" style="11" customWidth="1"/>
    <col min="15846" max="15846" width="14.28515625" style="11" customWidth="1"/>
    <col min="15847" max="15847" width="18.28515625" style="11" customWidth="1"/>
    <col min="15848" max="15848" width="17.42578125" style="11" bestFit="1" customWidth="1"/>
    <col min="15849" max="15849" width="18.28515625" style="11" bestFit="1" customWidth="1"/>
    <col min="15850" max="16095" width="9.28515625" style="11"/>
    <col min="16096" max="16096" width="11.7109375" style="11" customWidth="1"/>
    <col min="16097" max="16097" width="28.28515625" style="11" customWidth="1"/>
    <col min="16098" max="16098" width="25.7109375" style="11" customWidth="1"/>
    <col min="16099" max="16099" width="16" style="11" customWidth="1"/>
    <col min="16100" max="16100" width="16.7109375" style="11" customWidth="1"/>
    <col min="16101" max="16101" width="13.42578125" style="11" customWidth="1"/>
    <col min="16102" max="16102" width="14.28515625" style="11" customWidth="1"/>
    <col min="16103" max="16103" width="18.28515625" style="11" customWidth="1"/>
    <col min="16104" max="16104" width="17.42578125" style="11" bestFit="1" customWidth="1"/>
    <col min="16105" max="16105" width="18.28515625" style="11" bestFit="1" customWidth="1"/>
    <col min="16106" max="16384" width="9.28515625" style="11"/>
  </cols>
  <sheetData>
    <row r="1" spans="1:16105" ht="47.25" customHeight="1" x14ac:dyDescent="0.2">
      <c r="A1" s="19" t="s">
        <v>204</v>
      </c>
      <c r="B1" s="15"/>
      <c r="C1" s="15"/>
      <c r="D1" s="15"/>
      <c r="E1" s="64"/>
      <c r="F1" s="64"/>
      <c r="G1" s="64"/>
      <c r="H1" s="64"/>
      <c r="I1" s="15"/>
      <c r="J1" s="15"/>
      <c r="K1" s="64"/>
    </row>
    <row r="2" spans="1:16105" s="71" customFormat="1" ht="76.5" customHeight="1" x14ac:dyDescent="0.2">
      <c r="A2" s="69" t="s">
        <v>57</v>
      </c>
      <c r="B2" s="69" t="s">
        <v>58</v>
      </c>
      <c r="C2" s="69" t="s">
        <v>205</v>
      </c>
      <c r="D2" s="69" t="s">
        <v>162</v>
      </c>
      <c r="E2" s="69" t="s">
        <v>163</v>
      </c>
      <c r="F2" s="69" t="s">
        <v>164</v>
      </c>
      <c r="G2" s="69" t="s">
        <v>165</v>
      </c>
      <c r="H2" s="69" t="s">
        <v>158</v>
      </c>
      <c r="I2" s="69" t="s">
        <v>156</v>
      </c>
      <c r="J2" s="69" t="s">
        <v>126</v>
      </c>
      <c r="K2" s="69" t="s">
        <v>127</v>
      </c>
      <c r="L2" s="69" t="s">
        <v>161</v>
      </c>
      <c r="M2" s="69" t="s">
        <v>159</v>
      </c>
      <c r="N2" s="72"/>
    </row>
    <row r="3" spans="1:16105" s="7" customFormat="1" ht="24" x14ac:dyDescent="0.2">
      <c r="A3" s="35" t="s">
        <v>51</v>
      </c>
      <c r="B3" s="35" t="s">
        <v>53</v>
      </c>
      <c r="C3" s="36" t="s">
        <v>62</v>
      </c>
      <c r="D3" s="36" t="s">
        <v>55</v>
      </c>
      <c r="E3" s="36" t="s">
        <v>194</v>
      </c>
      <c r="F3" s="37" t="s">
        <v>175</v>
      </c>
      <c r="G3" s="37" t="s">
        <v>196</v>
      </c>
      <c r="H3" s="36" t="s">
        <v>167</v>
      </c>
      <c r="I3" s="37" t="s">
        <v>195</v>
      </c>
      <c r="J3" s="37" t="s">
        <v>183</v>
      </c>
      <c r="K3" s="37" t="s">
        <v>197</v>
      </c>
      <c r="L3" s="37" t="s">
        <v>184</v>
      </c>
      <c r="M3" s="37" t="s">
        <v>185</v>
      </c>
      <c r="N3" s="123"/>
    </row>
    <row r="4" spans="1:16105" ht="15.75" customHeight="1" x14ac:dyDescent="0.2">
      <c r="A4" s="25">
        <v>210001</v>
      </c>
      <c r="B4" s="25" t="s">
        <v>67</v>
      </c>
      <c r="C4" s="26">
        <f>IFERROR(VLOOKUP(A4,[3]Sheet1!$A$5:$E$56,3,0),"")</f>
        <v>396979712.79319161</v>
      </c>
      <c r="D4" s="92">
        <f>IFERROR(VLOOKUP($A4,'PAU Performance'!$A:$F,6,FALSE),"")</f>
        <v>16.601836728698586</v>
      </c>
      <c r="E4" s="68">
        <f>IFERROR(D4/$D$53*Savings!$C$8*Savings!$C$16,"")</f>
        <v>-1.1039008788995292E-3</v>
      </c>
      <c r="F4" s="114">
        <f>IFERROR(E4*$C4,"")</f>
        <v>-438226.25385768688</v>
      </c>
      <c r="G4" s="70">
        <f>IFERROR(F4*Savings!$C$9*Savings!$C$16/$F$53,"")</f>
        <v>-346072.503577467</v>
      </c>
      <c r="H4" s="27">
        <f>IFERROR(VLOOKUP(A4,'PAU Performance'!A:C,3,FALSE),"")</f>
        <v>5.4086186186996059E-2</v>
      </c>
      <c r="I4" s="28">
        <f>H4/$H$53*Savings!$C$8*Savings!$C$17</f>
        <v>-1.1811206363953727E-3</v>
      </c>
      <c r="J4" s="114">
        <f t="shared" ref="J4:J51" si="0">IFERROR(I4*C4,"")</f>
        <v>-468880.93101034674</v>
      </c>
      <c r="K4" s="70">
        <f>IFERROR(J4*Savings!$C$9*Savings!$C$17/$J$53,"")</f>
        <v>-468663.79451894882</v>
      </c>
      <c r="L4" s="114">
        <f>IFERROR(G4+K4,"")</f>
        <v>-814736.29809641582</v>
      </c>
      <c r="M4" s="91">
        <f>L4/C4</f>
        <v>-2.0523373659672539E-3</v>
      </c>
    </row>
    <row r="5" spans="1:16105" ht="15.75" customHeight="1" x14ac:dyDescent="0.2">
      <c r="A5" s="29">
        <v>210002</v>
      </c>
      <c r="B5" s="29" t="s">
        <v>60</v>
      </c>
      <c r="C5" s="26">
        <f>IFERROR(VLOOKUP(A5,[3]Sheet1!$A$5:$E$56,3,0),"")</f>
        <v>1661109530.9329116</v>
      </c>
      <c r="D5" s="92">
        <f>IFERROR(VLOOKUP($A5,'PAU Performance'!$A:$F,6,FALSE),"")</f>
        <v>29.687232504674245</v>
      </c>
      <c r="E5" s="68">
        <f>IFERROR(D5/$D$53*Savings!$C$8*Savings!$C$16,"")</f>
        <v>-1.9739841193206057E-3</v>
      </c>
      <c r="F5" s="114">
        <f t="shared" ref="F5:F41" si="1">IFERROR(E5*$C5,"")</f>
        <v>-3279003.834513668</v>
      </c>
      <c r="G5" s="70">
        <f>IFERROR(F5*Savings!$C$9*Savings!$C$16/$F$53,"")</f>
        <v>-2589468.4680821854</v>
      </c>
      <c r="H5" s="27">
        <f>IFERROR(VLOOKUP(A5,'PAU Performance'!A:C,3,FALSE),"")</f>
        <v>5.6320896677760697E-2</v>
      </c>
      <c r="I5" s="28">
        <f>H5/$H$53*Savings!$C$8*Savings!$C$17</f>
        <v>-1.2299216864062894E-3</v>
      </c>
      <c r="J5" s="114">
        <f t="shared" si="0"/>
        <v>-2043034.635590567</v>
      </c>
      <c r="K5" s="70">
        <f>IFERROR(J5*Savings!$C$9*Savings!$C$17/$J$53,"")</f>
        <v>-2042088.5161320067</v>
      </c>
      <c r="L5" s="114">
        <f t="shared" ref="L5:L41" si="2">IFERROR(G5+K5,"")</f>
        <v>-4631556.9842141923</v>
      </c>
      <c r="M5" s="91">
        <f t="shared" ref="M5:M14" si="3">L5/C5</f>
        <v>-2.788230937193539E-3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</row>
    <row r="6" spans="1:16105" ht="15.75" customHeight="1" x14ac:dyDescent="0.2">
      <c r="A6" s="29">
        <v>210003</v>
      </c>
      <c r="B6" s="29" t="s">
        <v>174</v>
      </c>
      <c r="C6" s="26">
        <f>IFERROR(VLOOKUP(A6,[3]Sheet1!$A$5:$E$56,3,0),"")</f>
        <v>352694233.83989376</v>
      </c>
      <c r="D6" s="92">
        <f>IFERROR(VLOOKUP($A6,'PAU Performance'!$A:$F,6,FALSE),"")</f>
        <v>19.800969380392228</v>
      </c>
      <c r="E6" s="68">
        <f>IFERROR(D6/$D$53*Savings!$C$8*Savings!$C$16,"")</f>
        <v>-1.3166198330509127E-3</v>
      </c>
      <c r="F6" s="114">
        <f t="shared" si="1"/>
        <v>-464364.22327630053</v>
      </c>
      <c r="G6" s="70">
        <f>IFERROR(F6*Savings!$C$9*Savings!$C$16/$F$53,"")</f>
        <v>-366713.97002431401</v>
      </c>
      <c r="H6" s="27">
        <f>IFERROR(VLOOKUP(A6,'PAU Performance'!A:C,3,FALSE),"")</f>
        <v>7.3037302914478769E-2</v>
      </c>
      <c r="I6" s="28">
        <f>H6/$H$53*Savings!$C$8*Savings!$C$17</f>
        <v>-1.5949703941168561E-3</v>
      </c>
      <c r="J6" s="114">
        <f t="shared" si="0"/>
        <v>-562536.86115035799</v>
      </c>
      <c r="K6" s="70">
        <f>IFERROR(J6*Savings!$C$9*Savings!$C$17/$J$53,"")</f>
        <v>-562276.35305068118</v>
      </c>
      <c r="L6" s="114">
        <f>IFERROR(G6+K6,"")</f>
        <v>-928990.32307499519</v>
      </c>
      <c r="M6" s="91">
        <f t="shared" si="3"/>
        <v>-2.6339821690895921E-3</v>
      </c>
    </row>
    <row r="7" spans="1:16105" ht="15.75" customHeight="1" x14ac:dyDescent="0.2">
      <c r="A7" s="30">
        <v>210004</v>
      </c>
      <c r="B7" s="30" t="s">
        <v>68</v>
      </c>
      <c r="C7" s="26">
        <f>IFERROR(VLOOKUP(A7,[3]Sheet1!$A$5:$E$56,3,0),"")</f>
        <v>531916230.52446681</v>
      </c>
      <c r="D7" s="92">
        <f>IFERROR(VLOOKUP($A7,'PAU Performance'!$A:$F,6,FALSE),"")</f>
        <v>8.534577713470858</v>
      </c>
      <c r="E7" s="68">
        <f>IFERROR(D7/$D$53*Savings!$C$8*Savings!$C$16,"")</f>
        <v>-5.6748707946577596E-4</v>
      </c>
      <c r="F7" s="114">
        <f t="shared" si="1"/>
        <v>-301855.58818077412</v>
      </c>
      <c r="G7" s="70">
        <f>IFERROR(F7*Savings!$C$9*Savings!$C$16/$F$53,"")</f>
        <v>-238378.96109824086</v>
      </c>
      <c r="H7" s="27">
        <f>IFERROR(VLOOKUP(A7,'PAU Performance'!A:C,3,FALSE),"")</f>
        <v>6.3794499338365396E-2</v>
      </c>
      <c r="I7" s="28">
        <f>H7/$H$53*Savings!$C$8*Savings!$C$17</f>
        <v>-1.3931283562228771E-3</v>
      </c>
      <c r="J7" s="114">
        <f t="shared" si="0"/>
        <v>-741027.58387881948</v>
      </c>
      <c r="K7" s="70">
        <f>IFERROR(J7*Savings!$C$9*Savings!$C$17/$J$53,"")</f>
        <v>-740684.41758872126</v>
      </c>
      <c r="L7" s="114">
        <f t="shared" si="2"/>
        <v>-979063.37868696218</v>
      </c>
      <c r="M7" s="91">
        <f t="shared" si="3"/>
        <v>-1.8406345257064452E-3</v>
      </c>
    </row>
    <row r="8" spans="1:16105" s="14" customFormat="1" ht="15.75" customHeight="1" x14ac:dyDescent="0.2">
      <c r="A8" s="29">
        <v>210005</v>
      </c>
      <c r="B8" s="29" t="s">
        <v>69</v>
      </c>
      <c r="C8" s="26">
        <f>IFERROR(VLOOKUP(A8,[3]Sheet1!$A$5:$E$56,3,0),"")</f>
        <v>375189712.56920636</v>
      </c>
      <c r="D8" s="92">
        <f>IFERROR(VLOOKUP($A8,'PAU Performance'!$A:$F,6,FALSE),"")</f>
        <v>10.009356866589455</v>
      </c>
      <c r="E8" s="68">
        <f>IFERROR(D8/$D$53*Savings!$C$8*Savings!$C$16,"")</f>
        <v>-6.6554912102868814E-4</v>
      </c>
      <c r="F8" s="114">
        <f t="shared" si="1"/>
        <v>-249707.18341944143</v>
      </c>
      <c r="G8" s="70">
        <f>IFERROR(F8*Savings!$C$9*Savings!$C$16/$F$53,"")</f>
        <v>-197196.74338659664</v>
      </c>
      <c r="H8" s="27">
        <f>IFERROR(VLOOKUP(A8,'PAU Performance'!A:C,3,FALSE),"")</f>
        <v>5.9889088938236752E-2</v>
      </c>
      <c r="I8" s="28">
        <f>H8/$H$53*Savings!$C$8*Savings!$C$17</f>
        <v>-1.3078429785251965E-3</v>
      </c>
      <c r="J8" s="114">
        <f t="shared" si="0"/>
        <v>-490689.23119852319</v>
      </c>
      <c r="K8" s="70">
        <f>IFERROR(J8*Savings!$C$9*Savings!$C$17/$J$53,"")</f>
        <v>-490461.99538878433</v>
      </c>
      <c r="L8" s="114">
        <f t="shared" si="2"/>
        <v>-687658.738775381</v>
      </c>
      <c r="M8" s="91">
        <f t="shared" si="3"/>
        <v>-1.8328294079985937E-3</v>
      </c>
      <c r="N8" s="13"/>
    </row>
    <row r="9" spans="1:16105" ht="15.75" customHeight="1" x14ac:dyDescent="0.2">
      <c r="A9" s="29">
        <v>210006</v>
      </c>
      <c r="B9" s="29" t="s">
        <v>70</v>
      </c>
      <c r="C9" s="26">
        <f>IFERROR(VLOOKUP(A9,[3]Sheet1!$A$5:$E$56,3,0),"")</f>
        <v>110664933.89728206</v>
      </c>
      <c r="D9" s="92">
        <f>IFERROR(VLOOKUP($A9,'PAU Performance'!$A:$F,6,FALSE),"")</f>
        <v>13.56670881468656</v>
      </c>
      <c r="E9" s="68">
        <f>IFERROR(D9/$D$53*Savings!$C$8*Savings!$C$16,"")</f>
        <v>-9.0208704187638819E-4</v>
      </c>
      <c r="F9" s="114">
        <f t="shared" si="1"/>
        <v>-99829.40285884522</v>
      </c>
      <c r="G9" s="70">
        <f>IFERROR(F9*Savings!$C$9*Savings!$C$16/$F$53,"")</f>
        <v>-78836.471055482616</v>
      </c>
      <c r="H9" s="27">
        <f>IFERROR(VLOOKUP(A9,'PAU Performance'!A:C,3,FALSE),"")</f>
        <v>8.1178545475699915E-2</v>
      </c>
      <c r="I9" s="28">
        <f>H9/$H$53*Savings!$C$8*Savings!$C$17</f>
        <v>-1.7727568174692673E-3</v>
      </c>
      <c r="J9" s="114">
        <f t="shared" si="0"/>
        <v>-196182.0160211926</v>
      </c>
      <c r="K9" s="70">
        <f>IFERROR(J9*Savings!$C$9*Savings!$C$17/$J$53,"")</f>
        <v>-196091.16507841181</v>
      </c>
      <c r="L9" s="114">
        <f t="shared" si="2"/>
        <v>-274927.63613389444</v>
      </c>
      <c r="M9" s="91">
        <f t="shared" si="3"/>
        <v>-2.4843247671306537E-3</v>
      </c>
    </row>
    <row r="10" spans="1:16105" ht="15.75" customHeight="1" x14ac:dyDescent="0.2">
      <c r="A10" s="29">
        <v>210008</v>
      </c>
      <c r="B10" s="29" t="s">
        <v>71</v>
      </c>
      <c r="C10" s="26">
        <f>IFERROR(VLOOKUP(A10,[3]Sheet1!$A$5:$E$56,3,0),"")</f>
        <v>588582448.77491951</v>
      </c>
      <c r="D10" s="92">
        <f>IFERROR(VLOOKUP($A10,'PAU Performance'!$A:$F,6,FALSE),"")</f>
        <v>23.126953377146481</v>
      </c>
      <c r="E10" s="68">
        <f>IFERROR(D10/$D$53*Savings!$C$8*Savings!$C$16,"")</f>
        <v>-1.5377734750979997E-3</v>
      </c>
      <c r="F10" s="114">
        <f t="shared" si="1"/>
        <v>-905106.47763429838</v>
      </c>
      <c r="G10" s="70">
        <f>IFERROR(F10*Savings!$C$9*Savings!$C$16/$F$53,"")</f>
        <v>-714773.38922922197</v>
      </c>
      <c r="H10" s="27">
        <f>IFERROR(VLOOKUP(A10,'PAU Performance'!A:C,3,FALSE),"")</f>
        <v>3.0598233242675171E-2</v>
      </c>
      <c r="I10" s="28">
        <f>H10/$H$53*Savings!$C$8*Savings!$C$17</f>
        <v>-6.6819658156728621E-4</v>
      </c>
      <c r="J10" s="114">
        <f t="shared" si="0"/>
        <v>-393288.78024190356</v>
      </c>
      <c r="K10" s="70">
        <f>IFERROR(J10*Savings!$C$9*Savings!$C$17/$J$53,"")</f>
        <v>-393106.65010992333</v>
      </c>
      <c r="L10" s="114">
        <f t="shared" si="2"/>
        <v>-1107880.0393391452</v>
      </c>
      <c r="M10" s="91">
        <f t="shared" si="3"/>
        <v>-1.8822852119445561E-3</v>
      </c>
    </row>
    <row r="11" spans="1:16105" ht="15.75" customHeight="1" x14ac:dyDescent="0.2">
      <c r="A11" s="29">
        <v>210009</v>
      </c>
      <c r="B11" s="29" t="s">
        <v>72</v>
      </c>
      <c r="C11" s="26">
        <f>IFERROR(VLOOKUP(A11,[3]Sheet1!$A$5:$E$56,3,0),"")</f>
        <v>2632842394.9767604</v>
      </c>
      <c r="D11" s="92">
        <f>IFERROR(VLOOKUP($A11,'PAU Performance'!$A:$F,6,FALSE),"")</f>
        <v>23.346031644165752</v>
      </c>
      <c r="E11" s="68">
        <f>IFERROR(D11/$D$53*Savings!$C$8*Savings!$C$16,"")</f>
        <v>-1.55234057965772E-3</v>
      </c>
      <c r="F11" s="114">
        <f t="shared" si="1"/>
        <v>-4087068.089565644</v>
      </c>
      <c r="G11" s="70">
        <f>IFERROR(F11*Savings!$C$9*Savings!$C$16/$F$53,"")</f>
        <v>-3227606.4557895893</v>
      </c>
      <c r="H11" s="27">
        <f>IFERROR(VLOOKUP(A11,'PAU Performance'!A:C,3,FALSE),"")</f>
        <v>5.802285162586792E-2</v>
      </c>
      <c r="I11" s="28">
        <f>H11/$H$53*Savings!$C$8*Savings!$C$17</f>
        <v>-1.2670885538292318E-3</v>
      </c>
      <c r="J11" s="114">
        <f t="shared" si="0"/>
        <v>-3336044.4627113943</v>
      </c>
      <c r="K11" s="70">
        <f>IFERROR(J11*Savings!$C$9*Savings!$C$17/$J$53,"")</f>
        <v>-3334499.5566555648</v>
      </c>
      <c r="L11" s="114">
        <f t="shared" si="2"/>
        <v>-6562106.0124451537</v>
      </c>
      <c r="M11" s="91">
        <f t="shared" si="3"/>
        <v>-2.4924036565823668E-3</v>
      </c>
    </row>
    <row r="12" spans="1:16105" ht="15.75" customHeight="1" x14ac:dyDescent="0.2">
      <c r="A12" s="29">
        <v>210010</v>
      </c>
      <c r="B12" s="29" t="s">
        <v>73</v>
      </c>
      <c r="C12" s="26">
        <f>IFERROR(VLOOKUP(A12,[3]Sheet1!$A$5:$E$56,3,0),"")</f>
        <v>46684435.864955373</v>
      </c>
      <c r="D12" s="92">
        <f>IFERROR(VLOOKUP($A12,'PAU Performance'!$A:$F,6,FALSE),"")</f>
        <v>9.8450515699603027</v>
      </c>
      <c r="E12" s="68">
        <f>IFERROR(D12/$D$53*Savings!$C$8*Savings!$C$16,"")</f>
        <v>-6.5462401892578447E-4</v>
      </c>
      <c r="F12" s="114">
        <f t="shared" si="1"/>
        <v>-30560.753027200117</v>
      </c>
      <c r="G12" s="70">
        <f>IFERROR(F12*Savings!$C$9*Savings!$C$16/$F$53,"")</f>
        <v>-24134.191455289689</v>
      </c>
      <c r="H12" s="27">
        <f>IFERROR(VLOOKUP(A12,'PAU Performance'!A:C,3,FALSE),"")</f>
        <v>7.2117146952590999E-2</v>
      </c>
      <c r="I12" s="28">
        <f>H12/$H$53*Savings!$C$8*Savings!$C$17</f>
        <v>-1.5748762578520002E-3</v>
      </c>
      <c r="J12" s="114">
        <f t="shared" si="0"/>
        <v>-73522.209654932623</v>
      </c>
      <c r="K12" s="70">
        <f>IFERROR(J12*Savings!$C$9*Savings!$C$17/$J$53,"")</f>
        <v>-73488.161875233214</v>
      </c>
      <c r="L12" s="114">
        <f t="shared" si="2"/>
        <v>-97622.353330522907</v>
      </c>
      <c r="M12" s="91">
        <f t="shared" si="3"/>
        <v>-2.0911113419666517E-3</v>
      </c>
    </row>
    <row r="13" spans="1:16105" ht="15.75" customHeight="1" x14ac:dyDescent="0.2">
      <c r="A13" s="29">
        <v>210011</v>
      </c>
      <c r="B13" s="29" t="s">
        <v>74</v>
      </c>
      <c r="C13" s="26">
        <f>IFERROR(VLOOKUP(A13,[3]Sheet1!$A$5:$E$56,3,0),"")</f>
        <v>446503412.21112752</v>
      </c>
      <c r="D13" s="92">
        <f>IFERROR(VLOOKUP($A13,'PAU Performance'!$A:$F,6,FALSE),"")</f>
        <v>14.94196820895578</v>
      </c>
      <c r="E13" s="68">
        <f>IFERROR(D13/$D$53*Savings!$C$8*Savings!$C$16,"")</f>
        <v>-9.935317463905754E-4</v>
      </c>
      <c r="F13" s="114">
        <f t="shared" si="1"/>
        <v>-443615.31490347249</v>
      </c>
      <c r="G13" s="70">
        <f>IFERROR(F13*Savings!$C$9*Savings!$C$16/$F$53,"")</f>
        <v>-350328.30941207701</v>
      </c>
      <c r="H13" s="27">
        <f>IFERROR(VLOOKUP(A13,'PAU Performance'!A:C,3,FALSE),"")</f>
        <v>6.8537845710611459E-2</v>
      </c>
      <c r="I13" s="28">
        <f>H13/$H$53*Savings!$C$8*Savings!$C$17</f>
        <v>-1.4967123705673378E-3</v>
      </c>
      <c r="J13" s="114">
        <f t="shared" si="0"/>
        <v>-668287.18055692187</v>
      </c>
      <c r="K13" s="70">
        <f>IFERROR(J13*Savings!$C$9*Savings!$C$17/$J$53,"")</f>
        <v>-667977.69999579166</v>
      </c>
      <c r="L13" s="114">
        <f t="shared" si="2"/>
        <v>-1018306.0094078686</v>
      </c>
      <c r="M13" s="91">
        <f t="shared" si="3"/>
        <v>-2.2806231297653919E-3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</row>
    <row r="14" spans="1:16105" ht="15.75" customHeight="1" x14ac:dyDescent="0.2">
      <c r="A14" s="29">
        <v>210012</v>
      </c>
      <c r="B14" s="29" t="s">
        <v>75</v>
      </c>
      <c r="C14" s="26">
        <f>IFERROR(VLOOKUP(A14,[3]Sheet1!$A$5:$E$56,3,0),"")</f>
        <v>875312936.17802691</v>
      </c>
      <c r="D14" s="92">
        <f>IFERROR(VLOOKUP($A14,'PAU Performance'!$A:$F,6,FALSE),"")</f>
        <v>19.172337684433511</v>
      </c>
      <c r="E14" s="68">
        <f>IFERROR(D14/$D$53*Savings!$C$8*Savings!$C$16,"")</f>
        <v>-1.274820416937312E-3</v>
      </c>
      <c r="F14" s="114">
        <f t="shared" si="1"/>
        <v>-1115866.8022490949</v>
      </c>
      <c r="G14" s="70">
        <f>IFERROR(F14*Savings!$C$9*Savings!$C$16/$F$53,"")</f>
        <v>-881213.33332697756</v>
      </c>
      <c r="H14" s="27">
        <f>IFERROR(VLOOKUP(A14,'PAU Performance'!A:C,3,FALSE),"")</f>
        <v>4.486247753134949E-2</v>
      </c>
      <c r="I14" s="28">
        <f>H14/$H$53*Savings!$C$8*Savings!$C$17</f>
        <v>-9.7969558860928744E-4</v>
      </c>
      <c r="J14" s="114">
        <f t="shared" si="0"/>
        <v>-857540.22222625569</v>
      </c>
      <c r="K14" s="70">
        <f>IFERROR(J14*Savings!$C$9*Savings!$C$17/$J$53,"")</f>
        <v>-857143.0994968547</v>
      </c>
      <c r="L14" s="114">
        <f t="shared" si="2"/>
        <v>-1738356.4328238321</v>
      </c>
      <c r="M14" s="91">
        <f t="shared" si="3"/>
        <v>-1.9859827965232695E-3</v>
      </c>
    </row>
    <row r="15" spans="1:16105" ht="15.75" customHeight="1" x14ac:dyDescent="0.2">
      <c r="A15" s="29">
        <v>210013</v>
      </c>
      <c r="B15" s="29" t="s">
        <v>76</v>
      </c>
      <c r="C15" s="26"/>
      <c r="D15" s="92">
        <f>IFERROR(VLOOKUP($A15,'PAU Performance'!$A:$F,6,FALSE),"")</f>
        <v>0</v>
      </c>
      <c r="E15" s="68">
        <f>IFERROR(D15/$D$53*Savings!$C$8*Savings!$C$16,"")</f>
        <v>0</v>
      </c>
      <c r="F15" s="114">
        <f t="shared" si="1"/>
        <v>0</v>
      </c>
      <c r="G15" s="70">
        <f>IFERROR(F15*Savings!$C$9*Savings!$C$16/$F$53,"")</f>
        <v>0</v>
      </c>
      <c r="H15" s="27">
        <f>IFERROR(VLOOKUP(A15,'PAU Performance'!A:C,3,FALSE),"")</f>
        <v>0</v>
      </c>
      <c r="I15" s="28"/>
      <c r="J15" s="114">
        <f t="shared" si="0"/>
        <v>0</v>
      </c>
      <c r="K15" s="70">
        <f>IFERROR(J15*Savings!$C$9*Savings!$C$17/$J$53,"")</f>
        <v>0</v>
      </c>
      <c r="L15" s="114">
        <f t="shared" si="2"/>
        <v>0</v>
      </c>
      <c r="M15" s="9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</row>
    <row r="16" spans="1:16105" ht="15.75" customHeight="1" x14ac:dyDescent="0.2">
      <c r="A16" s="29">
        <v>210015</v>
      </c>
      <c r="B16" s="29" t="s">
        <v>77</v>
      </c>
      <c r="C16" s="26">
        <f>IFERROR(VLOOKUP(A16,[3]Sheet1!$A$5:$E$56,3,0),"")</f>
        <v>583976138.38305783</v>
      </c>
      <c r="D16" s="92">
        <f>IFERROR(VLOOKUP($A16,'PAU Performance'!$A:$F,6,FALSE),"")</f>
        <v>24.524803563713782</v>
      </c>
      <c r="E16" s="68">
        <f>IFERROR(D16/$D$53*Savings!$C$8*Savings!$C$16,"")</f>
        <v>-1.6307203022917684E-3</v>
      </c>
      <c r="F16" s="114">
        <f t="shared" si="1"/>
        <v>-952301.7449151997</v>
      </c>
      <c r="G16" s="70">
        <f>IFERROR(F16*Savings!$C$9*Savings!$C$16/$F$53,"")</f>
        <v>-752044.05514923623</v>
      </c>
      <c r="H16" s="27">
        <f>IFERROR(VLOOKUP(A16,'PAU Performance'!A:C,3,FALSE),"")</f>
        <v>6.8193143191591088E-2</v>
      </c>
      <c r="I16" s="28">
        <f>H16/$H$53*Savings!$C$8*Savings!$C$17</f>
        <v>-1.4891848429797053E-3</v>
      </c>
      <c r="J16" s="114">
        <f t="shared" si="0"/>
        <v>-869648.41394186858</v>
      </c>
      <c r="K16" s="70">
        <f>IFERROR(J16*Savings!$C$9*Savings!$C$17/$J$53,"")</f>
        <v>-869245.68396744563</v>
      </c>
      <c r="L16" s="114">
        <f t="shared" si="2"/>
        <v>-1621289.7391166817</v>
      </c>
      <c r="M16" s="91">
        <f t="shared" ref="M16:M41" si="4">L16/C16</f>
        <v>-2.7762944965624612E-3</v>
      </c>
    </row>
    <row r="17" spans="1:16105" ht="15.75" customHeight="1" x14ac:dyDescent="0.2">
      <c r="A17" s="29">
        <v>210016</v>
      </c>
      <c r="B17" s="29" t="s">
        <v>78</v>
      </c>
      <c r="C17" s="26">
        <f>IFERROR(VLOOKUP(A17,[3]Sheet1!$A$5:$E$56,3,0),"")</f>
        <v>310511567.84132731</v>
      </c>
      <c r="D17" s="92">
        <f>IFERROR(VLOOKUP($A17,'PAU Performance'!$A:$F,6,FALSE),"")</f>
        <v>12.388174324078603</v>
      </c>
      <c r="E17" s="68">
        <f>IFERROR(D17/$D$53*Savings!$C$8*Savings!$C$16,"")</f>
        <v>-8.2372310653261991E-4</v>
      </c>
      <c r="F17" s="114">
        <f t="shared" si="1"/>
        <v>-255775.55327657249</v>
      </c>
      <c r="G17" s="70">
        <f>IFERROR(F17*Savings!$C$9*Savings!$C$16/$F$53,"")</f>
        <v>-201989.00749812429</v>
      </c>
      <c r="H17" s="27">
        <f>IFERROR(VLOOKUP(A17,'PAU Performance'!A:C,3,FALSE),"")</f>
        <v>6.3167843648010535E-2</v>
      </c>
      <c r="I17" s="28">
        <f>H17/$H$53*Savings!$C$8*Savings!$C$17</f>
        <v>-1.379443605642873E-3</v>
      </c>
      <c r="J17" s="114">
        <f t="shared" si="0"/>
        <v>-428333.19673686213</v>
      </c>
      <c r="K17" s="70">
        <f>IFERROR(J17*Savings!$C$9*Savings!$C$17/$J$53,"")</f>
        <v>-428134.83770509617</v>
      </c>
      <c r="L17" s="114">
        <f t="shared" si="2"/>
        <v>-630123.8452032205</v>
      </c>
      <c r="M17" s="91">
        <f t="shared" si="4"/>
        <v>-2.0293087616150146E-3</v>
      </c>
    </row>
    <row r="18" spans="1:16105" ht="15.75" customHeight="1" x14ac:dyDescent="0.2">
      <c r="A18" s="29">
        <v>210017</v>
      </c>
      <c r="B18" s="29" t="s">
        <v>79</v>
      </c>
      <c r="C18" s="26">
        <f>IFERROR(VLOOKUP(A18,[3]Sheet1!$A$5:$E$56,3,0),"")</f>
        <v>65205955.504200757</v>
      </c>
      <c r="D18" s="92">
        <f>IFERROR(VLOOKUP($A18,'PAU Performance'!$A:$F,6,FALSE),"")</f>
        <v>10.565490296617376</v>
      </c>
      <c r="E18" s="68">
        <f>IFERROR(D18/$D$53*Savings!$C$8*Savings!$C$16,"")</f>
        <v>-7.0252793200157237E-4</v>
      </c>
      <c r="F18" s="114">
        <f t="shared" si="1"/>
        <v>-45809.005074552704</v>
      </c>
      <c r="G18" s="70">
        <f>IFERROR(F18*Savings!$C$9*Savings!$C$16/$F$53,"")</f>
        <v>-36175.918108483871</v>
      </c>
      <c r="H18" s="27">
        <f>IFERROR(VLOOKUP(A18,'PAU Performance'!A:C,3,FALSE),"")</f>
        <v>1.5623966021443617E-2</v>
      </c>
      <c r="I18" s="28">
        <f>H18/$H$53*Savings!$C$8*Savings!$C$17</f>
        <v>-3.4119227091489781E-4</v>
      </c>
      <c r="J18" s="114">
        <f t="shared" si="0"/>
        <v>-22247.768035654037</v>
      </c>
      <c r="K18" s="70">
        <f>IFERROR(J18*Savings!$C$9*Savings!$C$17/$J$53,"")</f>
        <v>-22237.465201878545</v>
      </c>
      <c r="L18" s="114">
        <f t="shared" si="2"/>
        <v>-58413.38331036242</v>
      </c>
      <c r="M18" s="91">
        <f t="shared" si="4"/>
        <v>-8.9582896008017648E-4</v>
      </c>
    </row>
    <row r="19" spans="1:16105" ht="15.75" customHeight="1" x14ac:dyDescent="0.2">
      <c r="A19" s="29">
        <v>210018</v>
      </c>
      <c r="B19" s="29" t="s">
        <v>80</v>
      </c>
      <c r="C19" s="26">
        <f>IFERROR(VLOOKUP(A19,[3]Sheet1!$A$5:$E$56,3,0),"")</f>
        <v>183902261.90732968</v>
      </c>
      <c r="D19" s="92">
        <f>IFERROR(VLOOKUP($A19,'PAU Performance'!$A:$F,6,FALSE),"")</f>
        <v>14.60371937557909</v>
      </c>
      <c r="E19" s="68">
        <f>IFERROR(D19/$D$53*Savings!$C$8*Savings!$C$16,"")</f>
        <v>-9.7104066961677441E-4</v>
      </c>
      <c r="F19" s="114">
        <f t="shared" si="1"/>
        <v>-178576.57554653284</v>
      </c>
      <c r="G19" s="70">
        <f>IFERROR(F19*Savings!$C$9*Savings!$C$16/$F$53,"")</f>
        <v>-141024.05329587776</v>
      </c>
      <c r="H19" s="27">
        <f>IFERROR(VLOOKUP(A19,'PAU Performance'!A:C,3,FALSE),"")</f>
        <v>5.7304706594618303E-2</v>
      </c>
      <c r="I19" s="28">
        <f>H19/$H$53*Savings!$C$8*Savings!$C$17</f>
        <v>-1.2514058818545218E-3</v>
      </c>
      <c r="J19" s="114">
        <f t="shared" si="0"/>
        <v>-230136.37223718312</v>
      </c>
      <c r="K19" s="70">
        <f>IFERROR(J19*Savings!$C$9*Savings!$C$17/$J$53,"")</f>
        <v>-230029.79719625969</v>
      </c>
      <c r="L19" s="114">
        <f t="shared" si="2"/>
        <v>-371053.85049213748</v>
      </c>
      <c r="M19" s="91">
        <f t="shared" si="4"/>
        <v>-2.0176687695071171E-3</v>
      </c>
    </row>
    <row r="20" spans="1:16105" ht="15.75" customHeight="1" x14ac:dyDescent="0.2">
      <c r="A20" s="29">
        <v>210019</v>
      </c>
      <c r="B20" s="29" t="s">
        <v>61</v>
      </c>
      <c r="C20" s="26">
        <f>IFERROR(VLOOKUP(A20,[3]Sheet1!$A$5:$E$56,3,0),"")</f>
        <v>492139579.70773017</v>
      </c>
      <c r="D20" s="92">
        <f>IFERROR(VLOOKUP($A20,'PAU Performance'!$A:$F,6,FALSE),"")</f>
        <v>15.496598669337894</v>
      </c>
      <c r="E20" s="68">
        <f>IFERROR(D20/$D$53*Savings!$C$8*Savings!$C$16,"")</f>
        <v>-1.0304106208600429E-3</v>
      </c>
      <c r="F20" s="114">
        <f t="shared" si="1"/>
        <v>-507105.84987644281</v>
      </c>
      <c r="G20" s="70">
        <f>IFERROR(F20*Savings!$C$9*Savings!$C$16/$F$53,"")</f>
        <v>-400467.54273766419</v>
      </c>
      <c r="H20" s="27">
        <f>IFERROR(VLOOKUP(A20,'PAU Performance'!A:C,3,FALSE),"")</f>
        <v>5.4013645707208055E-2</v>
      </c>
      <c r="I20" s="28">
        <f>H20/$H$53*Savings!$C$8*Savings!$C$17</f>
        <v>-1.1795365155007063E-3</v>
      </c>
      <c r="J20" s="114">
        <f t="shared" si="0"/>
        <v>-580496.60498843819</v>
      </c>
      <c r="K20" s="70">
        <f>IFERROR(J20*Savings!$C$9*Savings!$C$17/$J$53,"")</f>
        <v>-580227.77981825254</v>
      </c>
      <c r="L20" s="114">
        <f t="shared" si="2"/>
        <v>-980695.32255591673</v>
      </c>
      <c r="M20" s="91">
        <f t="shared" si="4"/>
        <v>-1.9927178446779836E-3</v>
      </c>
    </row>
    <row r="21" spans="1:16105" ht="15.75" customHeight="1" x14ac:dyDescent="0.2">
      <c r="A21" s="29">
        <v>210022</v>
      </c>
      <c r="B21" s="29" t="s">
        <v>81</v>
      </c>
      <c r="C21" s="26">
        <f>IFERROR(VLOOKUP(A21,[3]Sheet1!$A$5:$E$56,3,0),"")</f>
        <v>362080106.95333821</v>
      </c>
      <c r="D21" s="92">
        <f>IFERROR(VLOOKUP($A21,'PAU Performance'!$A:$F,6,FALSE),"")</f>
        <v>6.8407040581702407</v>
      </c>
      <c r="E21" s="68">
        <f>IFERROR(D21/$D$53*Savings!$C$8*Savings!$C$16,"")</f>
        <v>-4.5485685382340592E-4</v>
      </c>
      <c r="F21" s="114">
        <f t="shared" si="1"/>
        <v>-164694.61828083775</v>
      </c>
      <c r="G21" s="70">
        <f>IFERROR(F21*Savings!$C$9*Savings!$C$16/$F$53,"")</f>
        <v>-130061.30594059345</v>
      </c>
      <c r="H21" s="27">
        <f>IFERROR(VLOOKUP(A21,'PAU Performance'!A:C,3,FALSE),"")</f>
        <v>6.0767730886135053E-2</v>
      </c>
      <c r="I21" s="28">
        <f>H21/$H$53*Savings!$C$8*Savings!$C$17</f>
        <v>-1.32703054211264E-3</v>
      </c>
      <c r="J21" s="114">
        <f t="shared" si="0"/>
        <v>-480491.36061849108</v>
      </c>
      <c r="K21" s="70">
        <f>IFERROR(J21*Savings!$C$9*Savings!$C$17/$J$53,"")</f>
        <v>-480268.84739329561</v>
      </c>
      <c r="L21" s="114">
        <f t="shared" si="2"/>
        <v>-610330.15333388909</v>
      </c>
      <c r="M21" s="91">
        <f t="shared" si="4"/>
        <v>-1.6856218875690491E-3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</row>
    <row r="22" spans="1:16105" ht="15.75" customHeight="1" x14ac:dyDescent="0.2">
      <c r="A22" s="29">
        <v>210023</v>
      </c>
      <c r="B22" s="29" t="s">
        <v>82</v>
      </c>
      <c r="C22" s="26">
        <f>IFERROR(VLOOKUP(A22,[3]Sheet1!$A$5:$E$56,3,0),"")</f>
        <v>690707910.1492455</v>
      </c>
      <c r="D22" s="92">
        <f>IFERROR(VLOOKUP($A22,'PAU Performance'!$A:$F,6,FALSE),"")</f>
        <v>9.646502308705653</v>
      </c>
      <c r="E22" s="68">
        <f>IFERROR(D22/$D$53*Savings!$C$8*Savings!$C$16,"")</f>
        <v>-6.4142194330092423E-4</v>
      </c>
      <c r="F22" s="114">
        <f t="shared" si="1"/>
        <v>-443035.20998124924</v>
      </c>
      <c r="G22" s="70">
        <f>IFERROR(F22*Savings!$C$9*Savings!$C$16/$F$53,"")</f>
        <v>-349870.19363055058</v>
      </c>
      <c r="H22" s="27">
        <f>IFERROR(VLOOKUP(A22,'PAU Performance'!A:C,3,FALSE),"")</f>
        <v>3.9799218694520452E-2</v>
      </c>
      <c r="I22" s="28">
        <f>H22/$H$53*Savings!$C$8*Savings!$C$17</f>
        <v>-8.6912540569948084E-4</v>
      </c>
      <c r="J22" s="114">
        <f t="shared" si="0"/>
        <v>-600311.79262830352</v>
      </c>
      <c r="K22" s="70">
        <f>IFERROR(J22*Savings!$C$9*Savings!$C$17/$J$53,"")</f>
        <v>-600033.79114055855</v>
      </c>
      <c r="L22" s="114">
        <f t="shared" si="2"/>
        <v>-949903.98477110919</v>
      </c>
      <c r="M22" s="91">
        <f t="shared" si="4"/>
        <v>-1.375261482912303E-3</v>
      </c>
    </row>
    <row r="23" spans="1:16105" ht="15.75" customHeight="1" x14ac:dyDescent="0.2">
      <c r="A23" s="29">
        <v>210024</v>
      </c>
      <c r="B23" s="29" t="s">
        <v>83</v>
      </c>
      <c r="C23" s="26">
        <f>IFERROR(VLOOKUP(A23,[3]Sheet1!$A$5:$E$56,3,0),"")</f>
        <v>438238124.19537467</v>
      </c>
      <c r="D23" s="92">
        <f>IFERROR(VLOOKUP($A23,'PAU Performance'!$A:$F,6,FALSE),"")</f>
        <v>25.175434544184039</v>
      </c>
      <c r="E23" s="68">
        <f>IFERROR(D23/$D$53*Savings!$C$8*Savings!$C$16,"")</f>
        <v>-1.6739825101376518E-3</v>
      </c>
      <c r="F23" s="114">
        <f t="shared" si="1"/>
        <v>-733602.95517858933</v>
      </c>
      <c r="G23" s="70">
        <f>IFERROR(F23*Savings!$C$9*Savings!$C$16/$F$53,"")</f>
        <v>-579335.01038696256</v>
      </c>
      <c r="H23" s="27">
        <f>IFERROR(VLOOKUP(A23,'PAU Performance'!A:C,3,FALSE),"")</f>
        <v>6.2922811307287302E-2</v>
      </c>
      <c r="I23" s="28">
        <f>H23/$H$53*Savings!$C$8*Savings!$C$17</f>
        <v>-1.3740926505355585E-3</v>
      </c>
      <c r="J23" s="114">
        <f t="shared" si="0"/>
        <v>-602179.78564135369</v>
      </c>
      <c r="K23" s="70">
        <f>IFERROR(J23*Savings!$C$9*Savings!$C$17/$J$53,"")</f>
        <v>-601900.91909507895</v>
      </c>
      <c r="L23" s="114">
        <f t="shared" si="2"/>
        <v>-1181235.9294820414</v>
      </c>
      <c r="M23" s="91">
        <f t="shared" si="4"/>
        <v>-2.6954202846930417E-3</v>
      </c>
    </row>
    <row r="24" spans="1:16105" ht="15.75" customHeight="1" x14ac:dyDescent="0.2">
      <c r="A24" s="29">
        <v>210027</v>
      </c>
      <c r="B24" s="29" t="s">
        <v>84</v>
      </c>
      <c r="C24" s="26">
        <f>IFERROR(VLOOKUP(A24,[3]Sheet1!$A$5:$E$56,3,0),"")</f>
        <v>347732938.48592621</v>
      </c>
      <c r="D24" s="92">
        <f>IFERROR(VLOOKUP($A24,'PAU Performance'!$A:$F,6,FALSE),"")</f>
        <v>15.391115576687801</v>
      </c>
      <c r="E24" s="68">
        <f>IFERROR(D24/$D$53*Savings!$C$8*Savings!$C$16,"")</f>
        <v>-1.0233967656711051E-3</v>
      </c>
      <c r="F24" s="114">
        <f t="shared" si="1"/>
        <v>-355868.76456380624</v>
      </c>
      <c r="G24" s="70">
        <f>IFERROR(F24*Savings!$C$9*Savings!$C$16/$F$53,"")</f>
        <v>-281033.81121846568</v>
      </c>
      <c r="H24" s="27">
        <f>IFERROR(VLOOKUP(A24,'PAU Performance'!A:C,3,FALSE),"")</f>
        <v>5.1432514928598502E-2</v>
      </c>
      <c r="I24" s="28">
        <f>H24/$H$53*Savings!$C$8*Savings!$C$17</f>
        <v>-1.1231704256952472E-3</v>
      </c>
      <c r="J24" s="114">
        <f t="shared" si="0"/>
        <v>-390563.35254749696</v>
      </c>
      <c r="K24" s="70">
        <f>IFERROR(J24*Savings!$C$9*Savings!$C$17/$J$53,"")</f>
        <v>-390382.48454790044</v>
      </c>
      <c r="L24" s="114">
        <f t="shared" si="2"/>
        <v>-671416.29576636618</v>
      </c>
      <c r="M24" s="91">
        <f t="shared" si="4"/>
        <v>-1.930838932572217E-3</v>
      </c>
    </row>
    <row r="25" spans="1:16105" ht="15.75" customHeight="1" x14ac:dyDescent="0.2">
      <c r="A25" s="29">
        <v>210028</v>
      </c>
      <c r="B25" s="29" t="s">
        <v>85</v>
      </c>
      <c r="C25" s="26">
        <f>IFERROR(VLOOKUP(A25,[3]Sheet1!$A$5:$E$56,3,0),"")</f>
        <v>197624284.488893</v>
      </c>
      <c r="D25" s="92">
        <f>IFERROR(VLOOKUP($A25,'PAU Performance'!$A:$F,6,FALSE),"")</f>
        <v>16.427247114185143</v>
      </c>
      <c r="E25" s="68">
        <f>IFERROR(D25/$D$53*Savings!$C$8*Savings!$C$16,"")</f>
        <v>-1.0922919447762967E-3</v>
      </c>
      <c r="F25" s="114">
        <f t="shared" si="1"/>
        <v>-215863.41403939706</v>
      </c>
      <c r="G25" s="70">
        <f>IFERROR(F25*Savings!$C$9*Savings!$C$16/$F$53,"")</f>
        <v>-170469.91472960354</v>
      </c>
      <c r="H25" s="27">
        <f>IFERROR(VLOOKUP(A25,'PAU Performance'!A:C,3,FALSE),"")</f>
        <v>4.7096076162752187E-2</v>
      </c>
      <c r="I25" s="28">
        <f>H25/$H$53*Savings!$C$8*Savings!$C$17</f>
        <v>-1.0284723581129296E-3</v>
      </c>
      <c r="J25" s="114">
        <f t="shared" si="0"/>
        <v>-203251.11388867223</v>
      </c>
      <c r="K25" s="70">
        <f>IFERROR(J25*Savings!$C$9*Savings!$C$17/$J$53,"")</f>
        <v>-203156.98928085886</v>
      </c>
      <c r="L25" s="114">
        <f t="shared" si="2"/>
        <v>-373626.9040104624</v>
      </c>
      <c r="M25" s="91">
        <f t="shared" si="4"/>
        <v>-1.8905920645165509E-3</v>
      </c>
    </row>
    <row r="26" spans="1:16105" ht="15.75" customHeight="1" x14ac:dyDescent="0.2">
      <c r="A26" s="29">
        <v>210029</v>
      </c>
      <c r="B26" s="29" t="s">
        <v>110</v>
      </c>
      <c r="C26" s="26">
        <f>IFERROR(VLOOKUP(A26,[3]Sheet1!$A$5:$E$56,3,0),"")</f>
        <v>726751755.03407121</v>
      </c>
      <c r="D26" s="92">
        <f>IFERROR(VLOOKUP($A26,'PAU Performance'!$A:$F,6,FALSE),"")</f>
        <v>27.468859422846407</v>
      </c>
      <c r="E26" s="68">
        <f>IFERROR(D26/$D$53*Savings!$C$8*Savings!$C$16,"")</f>
        <v>-1.8264785128762533E-3</v>
      </c>
      <c r="F26" s="114">
        <f t="shared" si="1"/>
        <v>-1327396.4647648374</v>
      </c>
      <c r="G26" s="70">
        <f>IFERROR(F26*Savings!$C$9*Savings!$C$16/$F$53,"")</f>
        <v>-1048260.8327483444</v>
      </c>
      <c r="H26" s="27">
        <f>IFERROR(VLOOKUP(A26,'PAU Performance'!A:C,3,FALSE),"")</f>
        <v>5.5111765046102157E-2</v>
      </c>
      <c r="I26" s="28">
        <f>H26/$H$53*Savings!$C$8*Savings!$C$17</f>
        <v>-1.2035169715807195E-3</v>
      </c>
      <c r="J26" s="114">
        <f t="shared" si="0"/>
        <v>-874658.07130957826</v>
      </c>
      <c r="K26" s="70">
        <f>IFERROR(J26*Savings!$C$9*Savings!$C$17/$J$53,"")</f>
        <v>-874253.02138705784</v>
      </c>
      <c r="L26" s="114">
        <f t="shared" si="2"/>
        <v>-1922513.8541354022</v>
      </c>
      <c r="M26" s="91">
        <f t="shared" si="4"/>
        <v>-2.6453515121477372E-3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</row>
    <row r="27" spans="1:16105" ht="15.75" customHeight="1" x14ac:dyDescent="0.2">
      <c r="A27" s="29">
        <v>210030</v>
      </c>
      <c r="B27" s="29" t="s">
        <v>86</v>
      </c>
      <c r="C27" s="26">
        <f>IFERROR(VLOOKUP(A27,[3]Sheet1!$A$5:$E$56,3,0),"")</f>
        <v>54158102.794749722</v>
      </c>
      <c r="D27" s="92">
        <f>IFERROR(VLOOKUP($A27,'PAU Performance'!$A:$F,6,FALSE),"")</f>
        <v>8.0390088355291969</v>
      </c>
      <c r="E27" s="68">
        <f>IFERROR(D27/$D$53*Savings!$C$8*Savings!$C$16,"")</f>
        <v>-5.3453536882948317E-4</v>
      </c>
      <c r="F27" s="114">
        <f t="shared" si="1"/>
        <v>-28949.421452496605</v>
      </c>
      <c r="G27" s="70">
        <f>IFERROR(F27*Savings!$C$9*Savings!$C$16/$F$53,"")</f>
        <v>-22861.703677019432</v>
      </c>
      <c r="H27" s="27">
        <f>IFERROR(VLOOKUP(A27,'PAU Performance'!A:C,3,FALSE),"")</f>
        <v>2.6170719884875022E-2</v>
      </c>
      <c r="I27" s="28">
        <f>H27/$H$53*Savings!$C$8*Savings!$C$17</f>
        <v>-5.7150964977413217E-4</v>
      </c>
      <c r="J27" s="114">
        <f t="shared" si="0"/>
        <v>-30951.878360658862</v>
      </c>
      <c r="K27" s="70">
        <f>IFERROR(J27*Savings!$C$9*Savings!$C$17/$J$53,"")</f>
        <v>-30937.544695489483</v>
      </c>
      <c r="L27" s="114">
        <f t="shared" si="2"/>
        <v>-53799.248372508911</v>
      </c>
      <c r="M27" s="91">
        <f t="shared" si="4"/>
        <v>-9.9337394768792388E-4</v>
      </c>
    </row>
    <row r="28" spans="1:16105" ht="15.75" customHeight="1" x14ac:dyDescent="0.2">
      <c r="A28" s="29">
        <v>210032</v>
      </c>
      <c r="B28" s="29" t="s">
        <v>87</v>
      </c>
      <c r="C28" s="26">
        <f>IFERROR(VLOOKUP(A28,[3]Sheet1!$A$5:$E$56,3,0),"")</f>
        <v>172925690.97648051</v>
      </c>
      <c r="D28" s="92">
        <f>IFERROR(VLOOKUP($A28,'PAU Performance'!$A:$F,6,FALSE),"")</f>
        <v>13.511956389784237</v>
      </c>
      <c r="E28" s="68">
        <f>IFERROR(D28/$D$53*Savings!$C$8*Savings!$C$16,"")</f>
        <v>-8.9844640554444092E-4</v>
      </c>
      <c r="F28" s="114">
        <f t="shared" si="1"/>
        <v>-155364.46548410767</v>
      </c>
      <c r="G28" s="70">
        <f>IFERROR(F28*Savings!$C$9*Savings!$C$16/$F$53,"")</f>
        <v>-122693.17290725568</v>
      </c>
      <c r="H28" s="27">
        <f>IFERROR(VLOOKUP(A28,'PAU Performance'!A:C,3,FALSE),"")</f>
        <v>6.0746500389845685E-2</v>
      </c>
      <c r="I28" s="28">
        <f>H28/$H$53*Savings!$C$8*Savings!$C$17</f>
        <v>-1.3265669158328802E-3</v>
      </c>
      <c r="J28" s="114">
        <f t="shared" si="0"/>
        <v>-229397.50054693947</v>
      </c>
      <c r="K28" s="70">
        <f>IFERROR(J28*Savings!$C$9*Savings!$C$17/$J$53,"")</f>
        <v>-229291.26767392224</v>
      </c>
      <c r="L28" s="114">
        <f t="shared" si="2"/>
        <v>-351984.44058117794</v>
      </c>
      <c r="M28" s="91">
        <f t="shared" si="4"/>
        <v>-2.0354664399117599E-3</v>
      </c>
    </row>
    <row r="29" spans="1:16105" ht="15.75" customHeight="1" x14ac:dyDescent="0.2">
      <c r="A29" s="29">
        <v>210033</v>
      </c>
      <c r="B29" s="29" t="s">
        <v>88</v>
      </c>
      <c r="C29" s="26">
        <f>IFERROR(VLOOKUP(A29,[3]Sheet1!$A$5:$E$56,3,0),"")</f>
        <v>242971535.41675964</v>
      </c>
      <c r="D29" s="92">
        <f>IFERROR(VLOOKUP($A29,'PAU Performance'!$A:$F,6,FALSE),"")</f>
        <v>14.979902268827479</v>
      </c>
      <c r="E29" s="68">
        <f>IFERROR(D29/$D$53*Savings!$C$8*Savings!$C$16,"")</f>
        <v>-9.9605408429311666E-4</v>
      </c>
      <c r="F29" s="114">
        <f t="shared" si="1"/>
        <v>-242012.79021883308</v>
      </c>
      <c r="G29" s="70">
        <f>IFERROR(F29*Savings!$C$9*Savings!$C$16/$F$53,"")</f>
        <v>-191120.38923162926</v>
      </c>
      <c r="H29" s="27">
        <f>IFERROR(VLOOKUP(A29,'PAU Performance'!A:C,3,FALSE),"")</f>
        <v>6.280675494521154E-2</v>
      </c>
      <c r="I29" s="28">
        <f>H29/$H$53*Savings!$C$8*Savings!$C$17</f>
        <v>-1.371558240663161E-3</v>
      </c>
      <c r="J29" s="114">
        <f t="shared" si="0"/>
        <v>-333249.61164743773</v>
      </c>
      <c r="K29" s="70">
        <f>IFERROR(J29*Savings!$C$9*Savings!$C$17/$J$53,"")</f>
        <v>-333095.28536405286</v>
      </c>
      <c r="L29" s="114">
        <f t="shared" si="2"/>
        <v>-524215.67459568213</v>
      </c>
      <c r="M29" s="91">
        <f t="shared" si="4"/>
        <v>-2.157518878483092E-3</v>
      </c>
    </row>
    <row r="30" spans="1:16105" ht="15.75" customHeight="1" x14ac:dyDescent="0.2">
      <c r="A30" s="29">
        <v>210034</v>
      </c>
      <c r="B30" s="29" t="s">
        <v>89</v>
      </c>
      <c r="C30" s="26">
        <f>IFERROR(VLOOKUP(A30,[3]Sheet1!$A$5:$E$56,3,0),"")</f>
        <v>195813676.92123276</v>
      </c>
      <c r="D30" s="92">
        <f>IFERROR(VLOOKUP($A30,'PAU Performance'!$A:$F,6,FALSE),"")</f>
        <v>33.922304757360926</v>
      </c>
      <c r="E30" s="68">
        <f>IFERROR(D30/$D$53*Savings!$C$8*Savings!$C$16,"")</f>
        <v>-2.255585490201592E-3</v>
      </c>
      <c r="F30" s="114">
        <f t="shared" si="1"/>
        <v>-441674.48844655498</v>
      </c>
      <c r="G30" s="70">
        <f>IFERROR(F30*Savings!$C$9*Savings!$C$16/$F$53,"")</f>
        <v>-348795.61559229286</v>
      </c>
      <c r="H30" s="27">
        <f>IFERROR(VLOOKUP(A30,'PAU Performance'!A:C,3,FALSE),"")</f>
        <v>8.0739797975778085E-2</v>
      </c>
      <c r="I30" s="28">
        <f>H30/$H$53*Savings!$C$8*Savings!$C$17</f>
        <v>-1.7631755590582397E-3</v>
      </c>
      <c r="J30" s="114">
        <f t="shared" si="0"/>
        <v>-345253.8892768441</v>
      </c>
      <c r="K30" s="70">
        <f>IFERROR(J30*Savings!$C$9*Savings!$C$17/$J$53,"")</f>
        <v>-345094.00387054798</v>
      </c>
      <c r="L30" s="114">
        <f t="shared" si="2"/>
        <v>-693889.61946284084</v>
      </c>
      <c r="M30" s="91">
        <f t="shared" si="4"/>
        <v>-3.5436218264874426E-3</v>
      </c>
    </row>
    <row r="31" spans="1:16105" ht="15.75" customHeight="1" x14ac:dyDescent="0.2">
      <c r="A31" s="29">
        <v>210035</v>
      </c>
      <c r="B31" s="29" t="s">
        <v>90</v>
      </c>
      <c r="C31" s="26">
        <f>IFERROR(VLOOKUP(A31,[3]Sheet1!$A$5:$E$56,3,0),"")</f>
        <v>163911506.50979006</v>
      </c>
      <c r="D31" s="92">
        <f>IFERROR(VLOOKUP($A31,'PAU Performance'!$A:$F,6,FALSE),"")</f>
        <v>10.805238809740695</v>
      </c>
      <c r="E31" s="68">
        <f>IFERROR(D31/$D$53*Savings!$C$8*Savings!$C$16,"")</f>
        <v>-7.1846945694707361E-4</v>
      </c>
      <c r="F31" s="114">
        <f t="shared" si="1"/>
        <v>-117765.41106946558</v>
      </c>
      <c r="G31" s="70">
        <f>IFERROR(F31*Savings!$C$9*Savings!$C$16/$F$53,"")</f>
        <v>-93000.750833323473</v>
      </c>
      <c r="H31" s="27">
        <f>IFERROR(VLOOKUP(A31,'PAU Performance'!A:C,3,FALSE),"")</f>
        <v>6.4595808227717044E-2</v>
      </c>
      <c r="I31" s="28">
        <f>H31/$H$53*Savings!$C$8*Savings!$C$17</f>
        <v>-1.4106271397767423E-3</v>
      </c>
      <c r="J31" s="114">
        <f t="shared" si="0"/>
        <v>-231218.01960440204</v>
      </c>
      <c r="K31" s="70">
        <f>IFERROR(J31*Savings!$C$9*Savings!$C$17/$J$53,"")</f>
        <v>-231110.94365781429</v>
      </c>
      <c r="L31" s="114">
        <f t="shared" si="2"/>
        <v>-324111.69449113775</v>
      </c>
      <c r="M31" s="91">
        <f t="shared" si="4"/>
        <v>-1.9773577913627391E-3</v>
      </c>
    </row>
    <row r="32" spans="1:16105" ht="15.75" customHeight="1" x14ac:dyDescent="0.2">
      <c r="A32" s="29">
        <v>210037</v>
      </c>
      <c r="B32" s="29" t="s">
        <v>91</v>
      </c>
      <c r="C32" s="26">
        <f>IFERROR(VLOOKUP(A32,[3]Sheet1!$A$5:$E$56,3,0),"")</f>
        <v>235623551.73539445</v>
      </c>
      <c r="D32" s="92">
        <f>IFERROR(VLOOKUP($A32,'PAU Performance'!$A:$F,6,FALSE),"")</f>
        <v>9.8450515699603027</v>
      </c>
      <c r="E32" s="68">
        <f>IFERROR(D32/$D$53*Savings!$C$8*Savings!$C$16,"")</f>
        <v>-6.5462401892578447E-4</v>
      </c>
      <c r="F32" s="114">
        <f t="shared" si="1"/>
        <v>-154244.8363905914</v>
      </c>
      <c r="G32" s="70">
        <f>IFERROR(F32*Savings!$C$9*Savings!$C$16/$F$53,"")</f>
        <v>-121808.98844760626</v>
      </c>
      <c r="H32" s="27">
        <f>IFERROR(VLOOKUP(A32,'PAU Performance'!A:C,3,FALSE),"")</f>
        <v>3.7588780963973868E-2</v>
      </c>
      <c r="I32" s="28">
        <f>H32/$H$53*Savings!$C$8*Savings!$C$17</f>
        <v>-8.2085441816878236E-4</v>
      </c>
      <c r="J32" s="114">
        <f t="shared" si="0"/>
        <v>-193412.63346661918</v>
      </c>
      <c r="K32" s="70">
        <f>IFERROR(J32*Savings!$C$9*Savings!$C$17/$J$53,"")</f>
        <v>-193323.06501150524</v>
      </c>
      <c r="L32" s="114">
        <f t="shared" si="2"/>
        <v>-315132.05345911148</v>
      </c>
      <c r="M32" s="91">
        <f t="shared" si="4"/>
        <v>-1.3374386861505474E-3</v>
      </c>
    </row>
    <row r="33" spans="1:13" ht="15.75" customHeight="1" x14ac:dyDescent="0.2">
      <c r="A33" s="29">
        <v>210038</v>
      </c>
      <c r="B33" s="29" t="s">
        <v>92</v>
      </c>
      <c r="C33" s="26">
        <f>IFERROR(VLOOKUP(A33,[3]Sheet1!$A$5:$E$56,3,0),"")</f>
        <v>229865422.52370465</v>
      </c>
      <c r="D33" s="92">
        <f>IFERROR(VLOOKUP($A33,'PAU Performance'!$A:$F,6,FALSE),"")</f>
        <v>33.750330871746641</v>
      </c>
      <c r="E33" s="68">
        <f>IFERROR(D33/$D$53*Savings!$C$8*Savings!$C$16,"")</f>
        <v>-2.2441504829442804E-3</v>
      </c>
      <c r="F33" s="114">
        <f t="shared" si="1"/>
        <v>-515852.59896876285</v>
      </c>
      <c r="G33" s="70">
        <f>IFERROR(F33*Savings!$C$9*Savings!$C$16/$F$53,"")</f>
        <v>-407374.95490180654</v>
      </c>
      <c r="H33" s="27">
        <f>IFERROR(VLOOKUP(A33,'PAU Performance'!A:C,3,FALSE),"")</f>
        <v>7.9013902186539184E-2</v>
      </c>
      <c r="I33" s="28">
        <f>H33/$H$53*Savings!$C$8*Savings!$C$17</f>
        <v>-1.725485877521255E-3</v>
      </c>
      <c r="J33" s="114">
        <f t="shared" si="0"/>
        <v>-396629.54029510857</v>
      </c>
      <c r="K33" s="70">
        <f>IFERROR(J33*Savings!$C$9*Savings!$C$17/$J$53,"")</f>
        <v>-396445.86307330534</v>
      </c>
      <c r="L33" s="114">
        <f t="shared" si="2"/>
        <v>-803820.81797511189</v>
      </c>
      <c r="M33" s="91">
        <f t="shared" si="4"/>
        <v>-3.4969192371341481E-3</v>
      </c>
    </row>
    <row r="34" spans="1:13" ht="15.75" customHeight="1" x14ac:dyDescent="0.2">
      <c r="A34" s="29">
        <v>210039</v>
      </c>
      <c r="B34" s="29" t="s">
        <v>93</v>
      </c>
      <c r="C34" s="26">
        <f>IFERROR(VLOOKUP(A34,[3]Sheet1!$A$5:$E$56,3,0),"")</f>
        <v>160708745.1251542</v>
      </c>
      <c r="D34" s="92">
        <f>IFERROR(VLOOKUP($A34,'PAU Performance'!$A:$F,6,FALSE),"")</f>
        <v>8.4794382586330546</v>
      </c>
      <c r="E34" s="68">
        <f>IFERROR(D34/$D$53*Savings!$C$8*Savings!$C$16,"")</f>
        <v>-5.6382070847007322E-4</v>
      </c>
      <c r="F34" s="114">
        <f t="shared" si="1"/>
        <v>-90610.918533800868</v>
      </c>
      <c r="G34" s="70">
        <f>IFERROR(F34*Savings!$C$9*Savings!$C$16/$F$53,"")</f>
        <v>-71556.523947170455</v>
      </c>
      <c r="H34" s="27">
        <f>IFERROR(VLOOKUP(A34,'PAU Performance'!A:C,3,FALSE),"")</f>
        <v>5.5909361693175362E-2</v>
      </c>
      <c r="I34" s="28">
        <f>H34/$H$53*Savings!$C$8*Savings!$C$17</f>
        <v>-1.2209346881141218E-3</v>
      </c>
      <c r="J34" s="114">
        <f t="shared" si="0"/>
        <v>-196214.88160659204</v>
      </c>
      <c r="K34" s="70">
        <f>IFERROR(J34*Savings!$C$9*Savings!$C$17/$J$53,"")</f>
        <v>-196124.01544391763</v>
      </c>
      <c r="L34" s="114">
        <f t="shared" si="2"/>
        <v>-267680.53939108807</v>
      </c>
      <c r="M34" s="91">
        <f t="shared" si="4"/>
        <v>-1.6656252227134751E-3</v>
      </c>
    </row>
    <row r="35" spans="1:13" s="12" customFormat="1" ht="15.75" customHeight="1" x14ac:dyDescent="0.2">
      <c r="A35" s="29">
        <v>210040</v>
      </c>
      <c r="B35" s="29" t="s">
        <v>94</v>
      </c>
      <c r="C35" s="26">
        <f>IFERROR(VLOOKUP(A35,[3]Sheet1!$A$5:$E$56,3,0),"")</f>
        <v>278622872.76149601</v>
      </c>
      <c r="D35" s="92">
        <f>IFERROR(VLOOKUP($A35,'PAU Performance'!$A:$F,6,FALSE),"")</f>
        <v>19.714902662156245</v>
      </c>
      <c r="E35" s="68">
        <f>IFERROR(D35/$D$53*Savings!$C$8*Savings!$C$16,"")</f>
        <v>-1.3108970249389367E-3</v>
      </c>
      <c r="F35" s="114">
        <f t="shared" si="1"/>
        <v>-365245.89498298499</v>
      </c>
      <c r="G35" s="70">
        <f>IFERROR(F35*Savings!$C$9*Savings!$C$16/$F$53,"")</f>
        <v>-288439.04304100154</v>
      </c>
      <c r="H35" s="27">
        <f>IFERROR(VLOOKUP(A35,'PAU Performance'!A:C,3,FALSE),"")</f>
        <v>6.3036193511113253E-2</v>
      </c>
      <c r="I35" s="28">
        <f>H35/$H$53*Savings!$C$8*Savings!$C$17</f>
        <v>-1.3765686628074499E-3</v>
      </c>
      <c r="J35" s="114">
        <f t="shared" si="0"/>
        <v>-383543.51538486278</v>
      </c>
      <c r="K35" s="70">
        <f>IFERROR(J35*Savings!$C$9*Savings!$C$17/$J$53,"")</f>
        <v>-383365.89823790465</v>
      </c>
      <c r="L35" s="114">
        <f t="shared" si="2"/>
        <v>-671804.94127890619</v>
      </c>
      <c r="M35" s="91">
        <f t="shared" si="4"/>
        <v>-2.4111622086890835E-3</v>
      </c>
    </row>
    <row r="36" spans="1:13" s="12" customFormat="1" ht="15.75" customHeight="1" x14ac:dyDescent="0.2">
      <c r="A36" s="29">
        <v>210043</v>
      </c>
      <c r="B36" s="29" t="s">
        <v>95</v>
      </c>
      <c r="C36" s="26">
        <f>IFERROR(VLOOKUP(A36,[3]Sheet1!$A$5:$E$56,3,0),"")</f>
        <v>468969597.16976738</v>
      </c>
      <c r="D36" s="92">
        <f>IFERROR(VLOOKUP($A36,'PAU Performance'!$A:$F,6,FALSE),"")</f>
        <v>13.057114703348635</v>
      </c>
      <c r="E36" s="68">
        <f>IFERROR(D36/$D$53*Savings!$C$8*Savings!$C$16,"")</f>
        <v>-8.6820275566271089E-4</v>
      </c>
      <c r="F36" s="114">
        <f t="shared" si="1"/>
        <v>-407160.69658482348</v>
      </c>
      <c r="G36" s="70">
        <f>IFERROR(F36*Savings!$C$9*Savings!$C$16/$F$53,"")</f>
        <v>-321539.66218375991</v>
      </c>
      <c r="H36" s="27">
        <f>IFERROR(VLOOKUP(A36,'PAU Performance'!A:C,3,FALSE),"")</f>
        <v>7.8515560053467492E-2</v>
      </c>
      <c r="I36" s="28">
        <f>H36/$H$53*Savings!$C$8*Savings!$C$17</f>
        <v>-1.7146032063837255E-3</v>
      </c>
      <c r="J36" s="114">
        <f t="shared" si="0"/>
        <v>-804096.77500376722</v>
      </c>
      <c r="K36" s="70">
        <f>IFERROR(J36*Savings!$C$9*Savings!$C$17/$J$53,"")</f>
        <v>-803724.40167629474</v>
      </c>
      <c r="L36" s="114">
        <f t="shared" si="2"/>
        <v>-1125264.0638600546</v>
      </c>
      <c r="M36" s="91">
        <f t="shared" si="4"/>
        <v>-2.3994392614169998E-3</v>
      </c>
    </row>
    <row r="37" spans="1:13" s="12" customFormat="1" ht="15.75" customHeight="1" x14ac:dyDescent="0.2">
      <c r="A37" s="29">
        <v>210044</v>
      </c>
      <c r="B37" s="29" t="s">
        <v>96</v>
      </c>
      <c r="C37" s="26">
        <f>IFERROR(VLOOKUP(A37,[3]Sheet1!$A$5:$E$56,3,0),"")</f>
        <v>501244787.0827924</v>
      </c>
      <c r="D37" s="92">
        <f>IFERROR(VLOOKUP($A37,'PAU Performance'!$A:$F,6,FALSE),"")</f>
        <v>9.6827678733108939</v>
      </c>
      <c r="E37" s="68">
        <f>IFERROR(D37/$D$53*Savings!$C$8*Savings!$C$16,"")</f>
        <v>-6.4383333845531164E-4</v>
      </c>
      <c r="F37" s="114">
        <f t="shared" si="1"/>
        <v>-322718.10465083609</v>
      </c>
      <c r="G37" s="70">
        <f>IFERROR(F37*Savings!$C$9*Savings!$C$16/$F$53,"")</f>
        <v>-254854.33938095125</v>
      </c>
      <c r="H37" s="27">
        <f>IFERROR(VLOOKUP(A37,'PAU Performance'!A:C,3,FALSE),"")</f>
        <v>4.1114015334439244E-2</v>
      </c>
      <c r="I37" s="28">
        <f>H37/$H$53*Savings!$C$8*Savings!$C$17</f>
        <v>-8.9783760660605441E-4</v>
      </c>
      <c r="J37" s="114">
        <f t="shared" si="0"/>
        <v>-450036.41995817568</v>
      </c>
      <c r="K37" s="70">
        <f>IFERROR(J37*Savings!$C$9*Savings!$C$17/$J$53,"")</f>
        <v>-449828.01026870415</v>
      </c>
      <c r="L37" s="114">
        <f t="shared" si="2"/>
        <v>-704682.3496496554</v>
      </c>
      <c r="M37" s="91">
        <f t="shared" si="4"/>
        <v>-1.4058646948746432E-3</v>
      </c>
    </row>
    <row r="38" spans="1:13" s="12" customFormat="1" ht="15.75" customHeight="1" x14ac:dyDescent="0.2">
      <c r="A38" s="29">
        <v>210045</v>
      </c>
      <c r="B38" s="29" t="s">
        <v>208</v>
      </c>
      <c r="C38" s="26">
        <f>IFERROR(VLOOKUP(A38,[3]Sheet1!$A$5:$E$56,3,0),"")</f>
        <v>0</v>
      </c>
      <c r="D38" s="92">
        <f>IFERROR(VLOOKUP($A38,'PAU Performance'!$A:$F,6,FALSE),"")</f>
        <v>12.988607200831007</v>
      </c>
      <c r="E38" s="68">
        <f>IFERROR(D38/$D$53*Savings!$C$8*Savings!$C$16,"")</f>
        <v>-8.6364750713953462E-4</v>
      </c>
      <c r="F38" s="114">
        <f t="shared" si="1"/>
        <v>0</v>
      </c>
      <c r="G38" s="70">
        <f>IFERROR(F38*Savings!$C$9*Savings!$C$16/$F$53,"")</f>
        <v>0</v>
      </c>
      <c r="H38" s="27">
        <f>IFERROR(VLOOKUP(A38,'PAU Performance'!A:C,3,FALSE),"")</f>
        <v>0</v>
      </c>
      <c r="I38" s="28">
        <f>H38/$H$53*Savings!$C$8*Savings!$C$17</f>
        <v>0</v>
      </c>
      <c r="J38" s="114">
        <f t="shared" si="0"/>
        <v>0</v>
      </c>
      <c r="K38" s="70">
        <f>IFERROR(J38*Savings!$C$9*Savings!$C$17/$J$53,"")</f>
        <v>0</v>
      </c>
      <c r="L38" s="114">
        <f t="shared" si="2"/>
        <v>0</v>
      </c>
      <c r="M38" s="91"/>
    </row>
    <row r="39" spans="1:13" s="12" customFormat="1" ht="15.75" customHeight="1" x14ac:dyDescent="0.2">
      <c r="A39" s="29">
        <v>210048</v>
      </c>
      <c r="B39" s="29" t="s">
        <v>98</v>
      </c>
      <c r="C39" s="26">
        <f>IFERROR(VLOOKUP(A39,[3]Sheet1!$A$5:$E$56,3,0),"")</f>
        <v>317328094.88947791</v>
      </c>
      <c r="D39" s="92">
        <f>IFERROR(VLOOKUP($A39,'PAU Performance'!$A:$F,6,FALSE),"")</f>
        <v>8.8202474516573872</v>
      </c>
      <c r="E39" s="68">
        <f>IFERROR(D39/$D$53*Savings!$C$8*Savings!$C$16,"")</f>
        <v>-5.8648203045899832E-4</v>
      </c>
      <c r="F39" s="114">
        <f t="shared" si="1"/>
        <v>-186107.22541246668</v>
      </c>
      <c r="G39" s="70">
        <f>IFERROR(F39*Savings!$C$9*Savings!$C$16/$F$53,"")</f>
        <v>-146971.09738492355</v>
      </c>
      <c r="H39" s="27">
        <f>IFERROR(VLOOKUP(A39,'PAU Performance'!A:C,3,FALSE),"")</f>
        <v>6.6867729106287521E-2</v>
      </c>
      <c r="I39" s="28">
        <f>H39/$H$53*Savings!$C$8*Savings!$C$17</f>
        <v>-1.460240780950471E-3</v>
      </c>
      <c r="J39" s="114">
        <f t="shared" si="0"/>
        <v>-463375.42509893636</v>
      </c>
      <c r="K39" s="70">
        <f>IFERROR(J39*Savings!$C$9*Savings!$C$17/$J$53,"")</f>
        <v>-463160.8381806984</v>
      </c>
      <c r="L39" s="114">
        <f t="shared" si="2"/>
        <v>-610131.93556562194</v>
      </c>
      <c r="M39" s="91">
        <f t="shared" si="4"/>
        <v>-1.9227164105281146E-3</v>
      </c>
    </row>
    <row r="40" spans="1:13" s="12" customFormat="1" ht="15.75" customHeight="1" x14ac:dyDescent="0.2">
      <c r="A40" s="29">
        <v>210049</v>
      </c>
      <c r="B40" s="29" t="s">
        <v>99</v>
      </c>
      <c r="C40" s="26">
        <f>IFERROR(VLOOKUP(A40,[3]Sheet1!$A$5:$E$56,3,0),"")</f>
        <v>337143135.90880835</v>
      </c>
      <c r="D40" s="92">
        <f>IFERROR(VLOOKUP($A40,'PAU Performance'!$A:$F,6,FALSE),"")</f>
        <v>12.293552986382281</v>
      </c>
      <c r="E40" s="68">
        <f>IFERROR(D40/$D$53*Savings!$C$8*Savings!$C$16,"")</f>
        <v>-8.1743147871140068E-4</v>
      </c>
      <c r="F40" s="114">
        <f t="shared" si="1"/>
        <v>-275591.41212333593</v>
      </c>
      <c r="G40" s="70">
        <f>IFERROR(F40*Savings!$C$9*Savings!$C$16/$F$53,"")</f>
        <v>-217637.82776224325</v>
      </c>
      <c r="H40" s="27">
        <f>IFERROR(VLOOKUP(A40,'PAU Performance'!A:C,3,FALSE),"")</f>
        <v>6.3604075814282721E-2</v>
      </c>
      <c r="I40" s="28">
        <f>H40/$H$53*Savings!$C$8*Savings!$C$17</f>
        <v>-1.3889699348253771E-3</v>
      </c>
      <c r="J40" s="114">
        <f t="shared" si="0"/>
        <v>-468281.67951008078</v>
      </c>
      <c r="K40" s="70">
        <f>IFERROR(J40*Savings!$C$9*Savings!$C$17/$J$53,"")</f>
        <v>-468064.82052915427</v>
      </c>
      <c r="L40" s="114">
        <f t="shared" si="2"/>
        <v>-685702.64829139749</v>
      </c>
      <c r="M40" s="91">
        <f t="shared" si="4"/>
        <v>-2.033862105609852E-3</v>
      </c>
    </row>
    <row r="41" spans="1:13" s="15" customFormat="1" ht="15.75" customHeight="1" x14ac:dyDescent="0.2">
      <c r="A41" s="29">
        <v>210051</v>
      </c>
      <c r="B41" s="29" t="s">
        <v>100</v>
      </c>
      <c r="C41" s="26">
        <f>IFERROR(VLOOKUP(A41,[3]Sheet1!$A$5:$E$56,3,0),"")</f>
        <v>272557221.1961633</v>
      </c>
      <c r="D41" s="92">
        <f>IFERROR(VLOOKUP($A41,'PAU Performance'!$A:$F,6,FALSE),"")</f>
        <v>14.078953261280345</v>
      </c>
      <c r="E41" s="68">
        <f>IFERROR(D41/$D$53*Savings!$C$8*Savings!$C$16,"")</f>
        <v>-9.3614755602593354E-4</v>
      </c>
      <c r="F41" s="114">
        <f t="shared" si="1"/>
        <v>-255153.77650000804</v>
      </c>
      <c r="G41" s="70">
        <f>IFERROR(F41*Savings!$C$9*Savings!$C$16/$F$53,"")</f>
        <v>-201497.98295580677</v>
      </c>
      <c r="H41" s="27">
        <f>IFERROR(VLOOKUP(A41,'PAU Performance'!A:C,3,FALSE),"")</f>
        <v>7.630262804078719E-2</v>
      </c>
      <c r="I41" s="28">
        <f>H41/$H$53*Savings!$C$8*Savings!$C$17</f>
        <v>-1.6662777493422554E-3</v>
      </c>
      <c r="J41" s="114">
        <f t="shared" si="0"/>
        <v>-454156.03310172225</v>
      </c>
      <c r="K41" s="70">
        <f>IFERROR(J41*Savings!$C$9*Savings!$C$17/$J$53,"")</f>
        <v>-453945.71563932847</v>
      </c>
      <c r="L41" s="114">
        <f t="shared" si="2"/>
        <v>-655443.69859513524</v>
      </c>
      <c r="M41" s="91">
        <f t="shared" si="4"/>
        <v>-2.4047930035337537E-3</v>
      </c>
    </row>
    <row r="42" spans="1:13" s="15" customFormat="1" ht="15.75" customHeight="1" x14ac:dyDescent="0.2">
      <c r="A42" s="29">
        <v>210055</v>
      </c>
      <c r="B42" s="29" t="s">
        <v>171</v>
      </c>
      <c r="C42" s="26"/>
      <c r="D42" s="92">
        <f>IFERROR(VLOOKUP($A42,'PAU Performance'!$A:$F,6,FALSE),"")</f>
        <v>0</v>
      </c>
      <c r="E42" s="68">
        <f>IFERROR(D42/$D$53*Savings!$C$8*Savings!$C$16,"")</f>
        <v>0</v>
      </c>
      <c r="F42" s="114"/>
      <c r="G42" s="70">
        <f>IFERROR(F42*Savings!$C$9*Savings!$C$16/$F$53,"")</f>
        <v>0</v>
      </c>
      <c r="H42" s="27"/>
      <c r="I42" s="28"/>
      <c r="J42" s="114">
        <f t="shared" si="0"/>
        <v>0</v>
      </c>
      <c r="K42" s="70">
        <f>IFERROR(J42*Savings!$C$9*Savings!$C$17/$J$53,"")</f>
        <v>0</v>
      </c>
      <c r="L42" s="114"/>
      <c r="M42" s="91"/>
    </row>
    <row r="43" spans="1:13" s="12" customFormat="1" ht="15.75" customHeight="1" x14ac:dyDescent="0.2">
      <c r="A43" s="29">
        <v>210056</v>
      </c>
      <c r="B43" s="29" t="s">
        <v>101</v>
      </c>
      <c r="C43" s="26">
        <f>IFERROR(VLOOKUP(A43,[3]Sheet1!$A$5:$E$56,3,0),"")</f>
        <v>279030460.71680474</v>
      </c>
      <c r="D43" s="92">
        <f>IFERROR(VLOOKUP($A43,'PAU Performance'!$A:$F,6,FALSE),"")</f>
        <v>24.183415428886946</v>
      </c>
      <c r="E43" s="68">
        <f>IFERROR(D43/$D$53*Savings!$C$8*Savings!$C$16,"")</f>
        <v>-1.6080204849016984E-3</v>
      </c>
      <c r="F43" s="114">
        <f t="shared" ref="F43:F51" si="5">IFERROR(E43*$C43,"")</f>
        <v>-448686.69674418063</v>
      </c>
      <c r="G43" s="70">
        <f>IFERROR(F43*Savings!$C$9*Savings!$C$16/$F$53,"")</f>
        <v>-354333.24018644617</v>
      </c>
      <c r="H43" s="27">
        <f>IFERROR(VLOOKUP(A43,'PAU Performance'!A:C,3,FALSE),"")</f>
        <v>8.2419873178766589E-2</v>
      </c>
      <c r="I43" s="28">
        <f>H43/$H$53*Savings!$C$8*Savings!$C$17</f>
        <v>-1.799864622067511E-3</v>
      </c>
      <c r="J43" s="114">
        <f t="shared" si="0"/>
        <v>-502217.05472337524</v>
      </c>
      <c r="K43" s="70">
        <f>IFERROR(J43*Savings!$C$9*Savings!$C$17/$J$53,"")</f>
        <v>-501984.48043431668</v>
      </c>
      <c r="L43" s="114">
        <f>IFERROR(G43+K43,"")</f>
        <v>-856317.72062076279</v>
      </c>
      <c r="M43" s="91">
        <f t="shared" ref="M43:M51" si="6">L43/C43</f>
        <v>-3.068904084596921E-3</v>
      </c>
    </row>
    <row r="44" spans="1:13" s="12" customFormat="1" ht="15.75" customHeight="1" x14ac:dyDescent="0.2">
      <c r="A44" s="29">
        <v>210057</v>
      </c>
      <c r="B44" s="29" t="s">
        <v>102</v>
      </c>
      <c r="C44" s="26">
        <f>IFERROR(VLOOKUP(A44,[3]Sheet1!$A$5:$E$56,3,0),"")</f>
        <v>477081179.77056146</v>
      </c>
      <c r="D44" s="92">
        <f>IFERROR(VLOOKUP($A44,'PAU Performance'!$A:$F,6,FALSE),"")</f>
        <v>7.7158241939972863</v>
      </c>
      <c r="E44" s="68">
        <f>IFERROR(D44/$D$53*Savings!$C$8*Savings!$C$16,"")</f>
        <v>-5.1304595078110614E-4</v>
      </c>
      <c r="F44" s="114">
        <f t="shared" si="5"/>
        <v>-244764.56747515954</v>
      </c>
      <c r="G44" s="70">
        <f>IFERROR(F44*Savings!$C$9*Savings!$C$16/$F$53,"")</f>
        <v>-193293.50057765481</v>
      </c>
      <c r="H44" s="27">
        <f>IFERROR(VLOOKUP(A44,'PAU Performance'!A:C,3,FALSE),"")</f>
        <v>5.0416712413303692E-2</v>
      </c>
      <c r="I44" s="28">
        <f>H44/$H$53*Savings!$C$8*Savings!$C$17</f>
        <v>-1.1009875838663018E-3</v>
      </c>
      <c r="J44" s="114">
        <f t="shared" si="0"/>
        <v>-525260.45542367524</v>
      </c>
      <c r="K44" s="70">
        <f>IFERROR(J44*Savings!$C$9*Savings!$C$17/$J$53,"")</f>
        <v>-525017.20984720229</v>
      </c>
      <c r="L44" s="114">
        <f>IFERROR(G44+K44,"")</f>
        <v>-718310.7104248571</v>
      </c>
      <c r="M44" s="91">
        <f t="shared" si="6"/>
        <v>-1.5056362331675043E-3</v>
      </c>
    </row>
    <row r="45" spans="1:13" s="12" customFormat="1" ht="15.75" customHeight="1" x14ac:dyDescent="0.2">
      <c r="A45" s="29">
        <v>210058</v>
      </c>
      <c r="B45" s="30" t="s">
        <v>103</v>
      </c>
      <c r="C45" s="26">
        <f>IFERROR(VLOOKUP(A45,[3]Sheet1!$A$5:$E$56,3,0),"")</f>
        <v>130680697.96575283</v>
      </c>
      <c r="D45" s="92">
        <f>IFERROR(VLOOKUP($A45,'PAU Performance'!$A:$F,6,FALSE),"")</f>
        <v>0</v>
      </c>
      <c r="E45" s="68">
        <f>IFERROR(D45/$D$53*Savings!$C$8*Savings!$C$16,"")</f>
        <v>0</v>
      </c>
      <c r="F45" s="114">
        <f t="shared" si="5"/>
        <v>0</v>
      </c>
      <c r="G45" s="70">
        <f>IFERROR(F45*Savings!$C$9*Savings!$C$16/$F$53,"")</f>
        <v>0</v>
      </c>
      <c r="H45" s="27">
        <f>IFERROR(VLOOKUP(A45,'PAU Performance'!A:C,3,FALSE),"")</f>
        <v>0</v>
      </c>
      <c r="I45" s="28">
        <f>H45/$H$53*Savings!$C$8*Savings!$C$17</f>
        <v>0</v>
      </c>
      <c r="J45" s="114">
        <f t="shared" si="0"/>
        <v>0</v>
      </c>
      <c r="K45" s="70">
        <f>IFERROR(J45*Savings!$C$9*Savings!$C$17/$J$53,"")</f>
        <v>0</v>
      </c>
      <c r="L45" s="114">
        <f>K45</f>
        <v>0</v>
      </c>
      <c r="M45" s="91"/>
    </row>
    <row r="46" spans="1:13" s="12" customFormat="1" ht="15.75" customHeight="1" x14ac:dyDescent="0.2">
      <c r="A46" s="29">
        <v>210060</v>
      </c>
      <c r="B46" s="29" t="s">
        <v>104</v>
      </c>
      <c r="C46" s="26">
        <f>IFERROR(VLOOKUP(A46,[3]Sheet1!$A$5:$E$56,3,0),"")</f>
        <v>53507790.388608485</v>
      </c>
      <c r="D46" s="92">
        <f>IFERROR(VLOOKUP($A46,'PAU Performance'!$A:$F,6,FALSE),"")</f>
        <v>14.22037068345594</v>
      </c>
      <c r="E46" s="68">
        <f>IFERROR(D46/$D$53*Savings!$C$8*Savings!$C$16,"")</f>
        <v>-9.4555078165587151E-4</v>
      </c>
      <c r="F46" s="114">
        <f t="shared" si="5"/>
        <v>-50594.333026627282</v>
      </c>
      <c r="G46" s="70">
        <f>IFERROR(F46*Savings!$C$9*Savings!$C$16/$F$53,"")</f>
        <v>-39954.948712504884</v>
      </c>
      <c r="H46" s="27">
        <f>IFERROR(VLOOKUP(A46,'PAU Performance'!A:C,3,FALSE),"")</f>
        <v>4.4521713423951711E-2</v>
      </c>
      <c r="I46" s="28">
        <f>H46/$H$53*Savings!$C$8*Savings!$C$17</f>
        <v>-9.7225406707181336E-4</v>
      </c>
      <c r="J46" s="114">
        <f t="shared" si="0"/>
        <v>-52023.166825350687</v>
      </c>
      <c r="K46" s="70">
        <f>IFERROR(J46*Savings!$C$9*Savings!$C$17/$J$53,"")</f>
        <v>-51999.075148405056</v>
      </c>
      <c r="L46" s="114">
        <f t="shared" ref="L46:L51" si="7">IFERROR(G46+K46,"")</f>
        <v>-91954.023860909947</v>
      </c>
      <c r="M46" s="91">
        <f t="shared" si="6"/>
        <v>-1.7185165597958696E-3</v>
      </c>
    </row>
    <row r="47" spans="1:13" s="12" customFormat="1" ht="15.75" customHeight="1" x14ac:dyDescent="0.2">
      <c r="A47" s="29">
        <v>210061</v>
      </c>
      <c r="B47" s="29" t="s">
        <v>105</v>
      </c>
      <c r="C47" s="26">
        <f>IFERROR(VLOOKUP(A47,[3]Sheet1!$A$5:$E$56,3,0),"")</f>
        <v>116195468.69366743</v>
      </c>
      <c r="D47" s="92">
        <f>IFERROR(VLOOKUP($A47,'PAU Performance'!$A:$F,6,FALSE),"")</f>
        <v>9.1574617772476721</v>
      </c>
      <c r="E47" s="68">
        <f>IFERROR(D47/$D$53*Savings!$C$8*Savings!$C$16,"")</f>
        <v>-6.0890432002128146E-4</v>
      </c>
      <c r="F47" s="114">
        <f t="shared" si="5"/>
        <v>-70751.922854471661</v>
      </c>
      <c r="G47" s="70">
        <f>IFERROR(F47*Savings!$C$9*Savings!$C$16/$F$53,"")</f>
        <v>-55873.63801146968</v>
      </c>
      <c r="H47" s="27">
        <f>IFERROR(VLOOKUP(A47,'PAU Performance'!A:C,3,FALSE),"")</f>
        <v>3.4400987558136059E-2</v>
      </c>
      <c r="I47" s="28">
        <f>H47/$H$53*Savings!$C$8*Savings!$C$17</f>
        <v>-7.5124018130648005E-4</v>
      </c>
      <c r="J47" s="114">
        <f t="shared" si="0"/>
        <v>-87290.704968422142</v>
      </c>
      <c r="K47" s="70">
        <f>IFERROR(J47*Savings!$C$9*Savings!$C$17/$J$53,"")</f>
        <v>-87250.281065134681</v>
      </c>
      <c r="L47" s="114">
        <f t="shared" si="7"/>
        <v>-143123.91907660436</v>
      </c>
      <c r="M47" s="91">
        <f t="shared" si="6"/>
        <v>-1.2317512953446568E-3</v>
      </c>
    </row>
    <row r="48" spans="1:13" s="12" customFormat="1" ht="15.75" customHeight="1" x14ac:dyDescent="0.2">
      <c r="A48" s="29">
        <v>210062</v>
      </c>
      <c r="B48" s="29" t="s">
        <v>106</v>
      </c>
      <c r="C48" s="26">
        <f>IFERROR(VLOOKUP(A48,[3]Sheet1!$A$5:$E$56,3,0),"")</f>
        <v>288214724.30399251</v>
      </c>
      <c r="D48" s="92">
        <f>IFERROR(VLOOKUP($A48,'PAU Performance'!$A:$F,6,FALSE),"")</f>
        <v>17.822291241049378</v>
      </c>
      <c r="E48" s="68">
        <f>IFERROR(D48/$D$53*Savings!$C$8*Savings!$C$16,"")</f>
        <v>-1.1850521894959045E-3</v>
      </c>
      <c r="F48" s="114">
        <f t="shared" si="5"/>
        <v>-341549.4900814048</v>
      </c>
      <c r="G48" s="70">
        <f>IFERROR(F48*Savings!$C$9*Savings!$C$16/$F$53,"")</f>
        <v>-269725.70923709311</v>
      </c>
      <c r="H48" s="27">
        <f>IFERROR(VLOOKUP(A48,'PAU Performance'!A:C,3,FALSE),"")</f>
        <v>6.3598153040345246E-2</v>
      </c>
      <c r="I48" s="28">
        <f>H48/$H$53*Savings!$C$8*Savings!$C$17</f>
        <v>-1.3888405947661971E-3</v>
      </c>
      <c r="J48" s="114">
        <f t="shared" si="0"/>
        <v>-400284.30912273249</v>
      </c>
      <c r="K48" s="70">
        <f>IFERROR(J48*Savings!$C$9*Savings!$C$17/$J$53,"")</f>
        <v>-400098.93939516164</v>
      </c>
      <c r="L48" s="114">
        <f t="shared" si="7"/>
        <v>-669824.64863225468</v>
      </c>
      <c r="M48" s="91">
        <f>L48/C48</f>
        <v>-2.3240472888739778E-3</v>
      </c>
    </row>
    <row r="49" spans="1:14" s="12" customFormat="1" ht="15.75" customHeight="1" x14ac:dyDescent="0.2">
      <c r="A49" s="29">
        <v>210063</v>
      </c>
      <c r="B49" s="29" t="s">
        <v>107</v>
      </c>
      <c r="C49" s="26">
        <f>IFERROR(VLOOKUP(A49,[3]Sheet1!$A$5:$E$56,3,0),"")</f>
        <v>401396003.79041696</v>
      </c>
      <c r="D49" s="92">
        <f>IFERROR(VLOOKUP($A49,'PAU Performance'!$A:$F,6,FALSE),"")</f>
        <v>11.606896119289047</v>
      </c>
      <c r="E49" s="68">
        <f>IFERROR(D49/$D$53*Savings!$C$8*Savings!$C$16,"")</f>
        <v>-7.7177381254628851E-4</v>
      </c>
      <c r="F49" s="114">
        <f t="shared" si="5"/>
        <v>-309786.92418617458</v>
      </c>
      <c r="G49" s="70">
        <f>IFERROR(F49*Savings!$C$9*Savings!$C$16/$F$53,"")</f>
        <v>-244642.43181443034</v>
      </c>
      <c r="H49" s="27">
        <f>IFERROR(VLOOKUP(A49,'PAU Performance'!A:C,3,FALSE),"")</f>
        <v>5.3349199291500143E-2</v>
      </c>
      <c r="I49" s="28">
        <f>H49/$H$53*Savings!$C$8*Savings!$C$17</f>
        <v>-1.165026500491361E-3</v>
      </c>
      <c r="J49" s="114">
        <f t="shared" si="0"/>
        <v>-467636.98160716653</v>
      </c>
      <c r="K49" s="70">
        <f>IFERROR(J49*Savings!$C$9*Savings!$C$17/$J$53,"")</f>
        <v>-467420.42118272081</v>
      </c>
      <c r="L49" s="114">
        <f t="shared" si="7"/>
        <v>-712062.8529971512</v>
      </c>
      <c r="M49" s="91">
        <f t="shared" si="6"/>
        <v>-1.7739659744319338E-3</v>
      </c>
    </row>
    <row r="50" spans="1:14" s="16" customFormat="1" ht="15.75" customHeight="1" x14ac:dyDescent="0.2">
      <c r="A50" s="29">
        <v>210064</v>
      </c>
      <c r="B50" s="29" t="s">
        <v>108</v>
      </c>
      <c r="C50" s="26">
        <f>IFERROR(VLOOKUP(A50,[3]Sheet1!$A$5:$E$56,3,0),"")</f>
        <v>64461278.381390169</v>
      </c>
      <c r="D50" s="92">
        <f>IFERROR(VLOOKUP($A50,'PAU Performance'!$A:$F,6,FALSE),"")</f>
        <v>0</v>
      </c>
      <c r="E50" s="68">
        <f>IFERROR(D50/$D$53*Savings!$C$8*Savings!$C$16,"")</f>
        <v>0</v>
      </c>
      <c r="F50" s="114">
        <f t="shared" si="5"/>
        <v>0</v>
      </c>
      <c r="G50" s="70">
        <f>IFERROR(F50*Savings!$C$9*Savings!$C$16/$F$53,"")</f>
        <v>0</v>
      </c>
      <c r="H50" s="27">
        <f>IFERROR(VLOOKUP(A50,'PAU Performance'!A:C,3,FALSE),"")</f>
        <v>8.9362570594743271E-2</v>
      </c>
      <c r="I50" s="28">
        <f>H50/$H$53*Savings!$C$8*Savings!$C$17</f>
        <v>-1.9514775156427369E-3</v>
      </c>
      <c r="J50" s="114">
        <f t="shared" si="0"/>
        <v>-125794.73539087015</v>
      </c>
      <c r="K50" s="70">
        <f>IFERROR(J50*Savings!$C$9*Savings!$C$17/$J$53,"")</f>
        <v>-125736.48045731965</v>
      </c>
      <c r="L50" s="114">
        <f t="shared" si="7"/>
        <v>-125736.48045731965</v>
      </c>
      <c r="M50" s="91">
        <f t="shared" si="6"/>
        <v>-1.9505737958436067E-3</v>
      </c>
      <c r="N50" s="138"/>
    </row>
    <row r="51" spans="1:14" s="12" customFormat="1" ht="15.75" customHeight="1" x14ac:dyDescent="0.2">
      <c r="A51" s="30">
        <v>210065</v>
      </c>
      <c r="B51" s="30" t="s">
        <v>109</v>
      </c>
      <c r="C51" s="26">
        <f>IFERROR(VLOOKUP(A51,[3]Sheet1!$A$5:$E$56,3,0),"")</f>
        <v>121832129.51616058</v>
      </c>
      <c r="D51" s="92">
        <f>IFERROR(VLOOKUP($A51,'PAU Performance'!$A:$F,6,FALSE),"")</f>
        <v>10.20587678791377</v>
      </c>
      <c r="E51" s="68">
        <f>IFERROR(D51/$D$53*Savings!$C$8*Savings!$C$16,"")</f>
        <v>-6.7861626037093732E-4</v>
      </c>
      <c r="F51" s="114">
        <f t="shared" si="5"/>
        <v>-82677.264125284579</v>
      </c>
      <c r="G51" s="70">
        <f>IFERROR(F51*Savings!$C$9*Savings!$C$16/$F$53,"")</f>
        <v>-65291.222360366679</v>
      </c>
      <c r="H51" s="27">
        <f>IFERROR(VLOOKUP(A51,'PAU Performance'!A:C,3,FALSE),"")</f>
        <v>6.6714601122314379E-2</v>
      </c>
      <c r="I51" s="28">
        <f>H51/$H$53*Savings!$C$8*Savings!$C$17</f>
        <v>-1.4568968102505403E-3</v>
      </c>
      <c r="J51" s="114">
        <f t="shared" si="0"/>
        <v>-177496.84087812505</v>
      </c>
      <c r="K51" s="70">
        <f>IFERROR(J51*Savings!$C$9*Savings!$C$17/$J$53,"")</f>
        <v>-177414.64294958176</v>
      </c>
      <c r="L51" s="114">
        <f t="shared" si="7"/>
        <v>-242705.86530994845</v>
      </c>
      <c r="M51" s="91">
        <f t="shared" si="6"/>
        <v>-1.9921334895303985E-3</v>
      </c>
    </row>
    <row r="52" spans="1:14" s="12" customFormat="1" ht="12" customHeight="1" x14ac:dyDescent="0.2">
      <c r="A52" s="31"/>
      <c r="B52" s="31"/>
      <c r="C52" s="32"/>
      <c r="D52" s="92"/>
      <c r="E52" s="33"/>
      <c r="F52" s="115"/>
      <c r="G52" s="38"/>
      <c r="H52" s="27"/>
      <c r="I52" s="28"/>
      <c r="J52" s="34"/>
      <c r="K52" s="65"/>
      <c r="L52" s="84"/>
      <c r="M52" s="91"/>
    </row>
    <row r="53" spans="1:14" s="90" customFormat="1" ht="18.75" customHeight="1" x14ac:dyDescent="0.25">
      <c r="A53" s="100" t="s">
        <v>152</v>
      </c>
      <c r="B53" s="100" t="s">
        <v>152</v>
      </c>
      <c r="C53" s="101">
        <f>SUM(C4:C51)</f>
        <v>17981594279.752361</v>
      </c>
      <c r="D53" s="108">
        <f>IFERROR(VLOOKUP($A53,'PAU Performance'!$A:$F,6,FALSE),"")</f>
        <v>14.33429303923403</v>
      </c>
      <c r="E53" s="109">
        <f>IFERROR($D53/$D53*Savings!$C$8*Savings!$C$16,"")</f>
        <v>-9.531257862005403E-4</v>
      </c>
      <c r="F53" s="111">
        <f>SUM(F4:F51)</f>
        <v>-21702497.31829682</v>
      </c>
      <c r="G53" s="111">
        <f>SUM(G4:G51)</f>
        <v>-17138721.185028106</v>
      </c>
      <c r="H53" s="112">
        <f>IFERROR(VLOOKUP(A53,'PAU Performance'!A:C,3,FALSE),"")</f>
        <v>5.7097191261627614E-2</v>
      </c>
      <c r="I53" s="109">
        <f>H53/$H$53*Savings!$C$8*Savings!$C$17</f>
        <v>-1.2468742137994599E-3</v>
      </c>
      <c r="J53" s="101">
        <f>SUM(J4:J51)</f>
        <v>-22431173.998616986</v>
      </c>
      <c r="K53" s="102">
        <f>SUM(K4:K51)</f>
        <v>-22420786.230427083</v>
      </c>
      <c r="L53" s="101">
        <f>SUM(L4:L51)</f>
        <v>-39559507.4154552</v>
      </c>
      <c r="M53" s="103">
        <f>L53/C53</f>
        <v>-2.2000000000000001E-3</v>
      </c>
    </row>
    <row r="54" spans="1:14" ht="21.75" customHeight="1" x14ac:dyDescent="0.2">
      <c r="C54" s="83"/>
      <c r="D54" s="17"/>
      <c r="E54" s="21"/>
      <c r="F54" s="21"/>
      <c r="G54" s="120"/>
      <c r="H54" s="21"/>
      <c r="I54" s="21"/>
      <c r="J54" s="21"/>
      <c r="K54" s="66"/>
      <c r="L54" s="84"/>
    </row>
    <row r="55" spans="1:14" x14ac:dyDescent="0.2">
      <c r="A55" s="143" t="s">
        <v>209</v>
      </c>
      <c r="C55" s="17"/>
      <c r="D55" s="24"/>
      <c r="E55" s="21"/>
      <c r="F55" s="21"/>
      <c r="G55" s="24"/>
      <c r="H55" s="21"/>
      <c r="I55" s="21"/>
      <c r="J55" s="21"/>
      <c r="K55" s="89"/>
    </row>
    <row r="56" spans="1:14" x14ac:dyDescent="0.2">
      <c r="A56" s="18" t="s">
        <v>193</v>
      </c>
      <c r="C56" s="17"/>
      <c r="D56" s="24"/>
      <c r="E56" s="21"/>
      <c r="F56" s="21"/>
      <c r="G56" s="24"/>
      <c r="H56" s="21"/>
      <c r="I56" s="21"/>
      <c r="J56" s="21"/>
      <c r="K56" s="89"/>
    </row>
    <row r="57" spans="1:14" x14ac:dyDescent="0.2">
      <c r="A57" s="6" t="s">
        <v>111</v>
      </c>
      <c r="C57" s="17"/>
      <c r="D57" s="17"/>
      <c r="E57" s="21"/>
      <c r="F57" s="21"/>
      <c r="G57" s="24"/>
      <c r="H57" s="21"/>
      <c r="I57" s="21"/>
      <c r="J57" s="21"/>
      <c r="K57" s="66"/>
    </row>
    <row r="58" spans="1:14" x14ac:dyDescent="0.2">
      <c r="A58" s="8" t="s">
        <v>59</v>
      </c>
      <c r="G58" s="20"/>
    </row>
    <row r="59" spans="1:14" x14ac:dyDescent="0.2">
      <c r="A59" s="8" t="s">
        <v>210</v>
      </c>
      <c r="G59" s="20"/>
    </row>
    <row r="60" spans="1:14" s="106" customFormat="1" x14ac:dyDescent="0.2">
      <c r="A60" s="14"/>
      <c r="B60" s="14"/>
      <c r="C60" s="14"/>
      <c r="D60" s="14"/>
      <c r="E60" s="104"/>
      <c r="F60" s="104"/>
      <c r="G60" s="90"/>
      <c r="H60" s="104"/>
      <c r="I60" s="90"/>
      <c r="J60" s="90"/>
      <c r="K60" s="105"/>
      <c r="L60" s="90"/>
      <c r="M60" s="90"/>
      <c r="N60" s="90"/>
    </row>
    <row r="61" spans="1:14" x14ac:dyDescent="0.2">
      <c r="A61" s="14"/>
      <c r="B61" s="14"/>
      <c r="C61" s="14"/>
      <c r="D61" s="14"/>
      <c r="G61" s="20"/>
      <c r="J61" s="63"/>
    </row>
    <row r="62" spans="1:14" x14ac:dyDescent="0.2">
      <c r="A62" s="14"/>
      <c r="B62" s="14"/>
      <c r="C62" s="14"/>
      <c r="D62" s="14"/>
    </row>
    <row r="63" spans="1:14" x14ac:dyDescent="0.2">
      <c r="A63" s="14"/>
      <c r="B63" s="14"/>
      <c r="C63" s="14"/>
      <c r="D63" s="14"/>
    </row>
  </sheetData>
  <autoFilter ref="A3:WUK51" xr:uid="{00000000-0009-0000-0000-000001000000}">
    <sortState xmlns:xlrd2="http://schemas.microsoft.com/office/spreadsheetml/2017/richdata2" ref="A4:WUK51">
      <sortCondition ref="A3:A51"/>
    </sortState>
  </autoFilter>
  <pageMargins left="0.25" right="0.25" top="0.5" bottom="0.5" header="0.3" footer="0.3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54"/>
  <sheetViews>
    <sheetView zoomScale="85" zoomScaleNormal="85" workbookViewId="0">
      <pane ySplit="4" topLeftCell="A20" activePane="bottomLeft" state="frozen"/>
      <selection pane="bottomLeft" activeCell="F13" sqref="F13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18" style="22" customWidth="1"/>
    <col min="4" max="5" width="8.7109375"/>
    <col min="6" max="6" width="15.28515625" customWidth="1"/>
    <col min="7" max="11" width="8.7109375" customWidth="1"/>
    <col min="12" max="16384" width="9.140625" style="22"/>
  </cols>
  <sheetData>
    <row r="1" spans="1:6" ht="19.5" customHeight="1" x14ac:dyDescent="0.3">
      <c r="A1" s="76" t="s">
        <v>207</v>
      </c>
    </row>
    <row r="2" spans="1:6" x14ac:dyDescent="0.25">
      <c r="A2" s="144"/>
      <c r="B2" s="144"/>
      <c r="C2" s="144"/>
    </row>
    <row r="3" spans="1:6" ht="60" x14ac:dyDescent="0.25">
      <c r="A3" s="77" t="s">
        <v>130</v>
      </c>
      <c r="B3" s="77" t="s">
        <v>58</v>
      </c>
      <c r="C3" s="78" t="s">
        <v>160</v>
      </c>
      <c r="D3" s="78" t="s">
        <v>189</v>
      </c>
      <c r="E3" s="78" t="s">
        <v>190</v>
      </c>
      <c r="F3" s="78" t="s">
        <v>188</v>
      </c>
    </row>
    <row r="4" spans="1:6" ht="45" x14ac:dyDescent="0.25">
      <c r="A4" s="79" t="s">
        <v>51</v>
      </c>
      <c r="B4" s="79" t="s">
        <v>53</v>
      </c>
      <c r="C4" s="80" t="s">
        <v>62</v>
      </c>
      <c r="D4" s="78" t="s">
        <v>55</v>
      </c>
      <c r="E4" s="78" t="s">
        <v>191</v>
      </c>
      <c r="F4" s="78" t="s">
        <v>192</v>
      </c>
    </row>
    <row r="5" spans="1:6" x14ac:dyDescent="0.25">
      <c r="A5" s="81">
        <v>210001</v>
      </c>
      <c r="B5" s="81" t="s">
        <v>67</v>
      </c>
      <c r="C5" s="110">
        <f>VLOOKUP(A5,'[4]4. PAU Readmissions Performance'!$A:$I,9,FALSE)</f>
        <v>5.4086186186996059E-2</v>
      </c>
      <c r="D5" s="122">
        <f>VLOOKUP($A5,'[5]3.Summary'!$A:$F,4,FALSE)</f>
        <v>16.72898107217582</v>
      </c>
      <c r="E5" s="122">
        <f>VLOOKUP($A5,'[5]3.Summary'!$A:$F,5,FALSE)</f>
        <v>1.2977870922420789</v>
      </c>
      <c r="F5" s="119">
        <f>(D5*'Statewide PAU Revenue'!$C$53)+(E5*'Statewide PAU Revenue'!$D$53)</f>
        <v>16.601836728698586</v>
      </c>
    </row>
    <row r="6" spans="1:6" x14ac:dyDescent="0.25">
      <c r="A6" s="81">
        <v>210002</v>
      </c>
      <c r="B6" s="81" t="s">
        <v>60</v>
      </c>
      <c r="C6" s="110">
        <f>VLOOKUP(A6,'[4]4. PAU Readmissions Performance'!$A:$I,9,FALSE)</f>
        <v>5.6320896677760697E-2</v>
      </c>
      <c r="D6" s="122">
        <f>VLOOKUP($A6,'[5]3.Summary'!$A:$F,4,FALSE)</f>
        <v>29.905945779720543</v>
      </c>
      <c r="E6" s="122">
        <f>VLOOKUP($A6,'[5]3.Summary'!$A:$F,5,FALSE)</f>
        <v>3.361257428481959</v>
      </c>
      <c r="F6" s="119">
        <f>(D6*'Statewide PAU Revenue'!$C$53)+(E6*'Statewide PAU Revenue'!$D$53)</f>
        <v>29.687232504674245</v>
      </c>
    </row>
    <row r="7" spans="1:6" x14ac:dyDescent="0.25">
      <c r="A7" s="81">
        <v>210003</v>
      </c>
      <c r="B7" s="81" t="s">
        <v>131</v>
      </c>
      <c r="C7" s="110">
        <f>VLOOKUP(A7,'[4]4. PAU Readmissions Performance'!$A:$I,9,FALSE)</f>
        <v>7.3037302914478769E-2</v>
      </c>
      <c r="D7" s="122">
        <f>VLOOKUP($A7,'[5]3.Summary'!$A:$F,4,FALSE)</f>
        <v>19.96487037896404</v>
      </c>
      <c r="E7" s="122">
        <f>VLOOKUP($A7,'[5]3.Summary'!$A:$F,5,FALSE)</f>
        <v>7.2612231283849929E-2</v>
      </c>
      <c r="F7" s="119">
        <f>(D7*'Statewide PAU Revenue'!$C$53)+(E7*'Statewide PAU Revenue'!$D$53)</f>
        <v>19.800969380392228</v>
      </c>
    </row>
    <row r="8" spans="1:6" x14ac:dyDescent="0.25">
      <c r="A8" s="81">
        <v>210004</v>
      </c>
      <c r="B8" s="81" t="s">
        <v>68</v>
      </c>
      <c r="C8" s="110">
        <f>VLOOKUP(A8,'[4]4. PAU Readmissions Performance'!$A:$I,9,FALSE)</f>
        <v>6.3794499338365396E-2</v>
      </c>
      <c r="D8" s="122">
        <f>VLOOKUP($A8,'[5]3.Summary'!$A:$F,4,FALSE)</f>
        <v>8.6035583895520684</v>
      </c>
      <c r="E8" s="122">
        <f>VLOOKUP($A8,'[5]3.Summary'!$A:$F,5,FALSE)</f>
        <v>0.23154462657466016</v>
      </c>
      <c r="F8" s="119">
        <f>(D8*'Statewide PAU Revenue'!$C$53)+(E8*'Statewide PAU Revenue'!$D$53)</f>
        <v>8.534577713470858</v>
      </c>
    </row>
    <row r="9" spans="1:6" x14ac:dyDescent="0.25">
      <c r="A9" s="81">
        <v>210005</v>
      </c>
      <c r="B9" s="81" t="s">
        <v>69</v>
      </c>
      <c r="C9" s="110">
        <f>VLOOKUP(A9,'[4]4. PAU Readmissions Performance'!$A:$I,9,FALSE)</f>
        <v>5.9889088938236752E-2</v>
      </c>
      <c r="D9" s="122">
        <f>VLOOKUP($A9,'[5]3.Summary'!$A:$F,4,FALSE)</f>
        <v>10.089215128370915</v>
      </c>
      <c r="E9" s="122">
        <f>VLOOKUP($A9,'[5]3.Summary'!$A:$F,5,FALSE)</f>
        <v>0.39701573712790234</v>
      </c>
      <c r="F9" s="119">
        <f>(D9*'Statewide PAU Revenue'!$C$53)+(E9*'Statewide PAU Revenue'!$D$53)</f>
        <v>10.009356866589455</v>
      </c>
    </row>
    <row r="10" spans="1:6" x14ac:dyDescent="0.25">
      <c r="A10" s="81">
        <v>210006</v>
      </c>
      <c r="B10" s="81" t="s">
        <v>70</v>
      </c>
      <c r="C10" s="110">
        <f>VLOOKUP(A10,'[4]4. PAU Readmissions Performance'!$A:$I,9,FALSE)</f>
        <v>8.1178545475699915E-2</v>
      </c>
      <c r="D10" s="122">
        <f>VLOOKUP($A10,'[5]3.Summary'!$A:$F,4,FALSE)</f>
        <v>13.666697497229876</v>
      </c>
      <c r="E10" s="122">
        <f>VLOOKUP($A10,'[5]3.Summary'!$A:$F,5,FALSE)</f>
        <v>1.5313188093044405</v>
      </c>
      <c r="F10" s="119">
        <f>(D10*'Statewide PAU Revenue'!$C$53)+(E10*'Statewide PAU Revenue'!$D$53)</f>
        <v>13.56670881468656</v>
      </c>
    </row>
    <row r="11" spans="1:6" x14ac:dyDescent="0.25">
      <c r="A11" s="81">
        <v>210008</v>
      </c>
      <c r="B11" s="81" t="s">
        <v>71</v>
      </c>
      <c r="C11" s="110">
        <f>VLOOKUP(A11,'[4]4. PAU Readmissions Performance'!$A:$I,9,FALSE)</f>
        <v>3.0598233242675171E-2</v>
      </c>
      <c r="D11" s="122">
        <f>VLOOKUP($A11,'[5]3.Summary'!$A:$F,4,FALSE)</f>
        <v>23.291766113497765</v>
      </c>
      <c r="E11" s="122">
        <f>VLOOKUP($A11,'[5]3.Summary'!$A:$F,5,FALSE)</f>
        <v>3.2888526102659235</v>
      </c>
      <c r="F11" s="119">
        <f>(D11*'Statewide PAU Revenue'!$C$53)+(E11*'Statewide PAU Revenue'!$D$53)</f>
        <v>23.126953377146481</v>
      </c>
    </row>
    <row r="12" spans="1:6" x14ac:dyDescent="0.25">
      <c r="A12" s="81">
        <v>210009</v>
      </c>
      <c r="B12" s="81" t="s">
        <v>72</v>
      </c>
      <c r="C12" s="110">
        <f>VLOOKUP(A12,'[4]4. PAU Readmissions Performance'!$A:$I,9,FALSE)</f>
        <v>5.802285162586792E-2</v>
      </c>
      <c r="D12" s="122">
        <f>VLOOKUP($A12,'[5]3.Summary'!$A:$F,4,FALSE)</f>
        <v>23.513137658652155</v>
      </c>
      <c r="E12" s="122">
        <f>VLOOKUP($A12,'[5]3.Summary'!$A:$F,5,FALSE)</f>
        <v>3.2318946695370951</v>
      </c>
      <c r="F12" s="119">
        <f>(D12*'Statewide PAU Revenue'!$C$53)+(E12*'Statewide PAU Revenue'!$D$53)</f>
        <v>23.346031644165752</v>
      </c>
    </row>
    <row r="13" spans="1:6" x14ac:dyDescent="0.25">
      <c r="A13" s="81">
        <v>210010</v>
      </c>
      <c r="B13" s="81" t="s">
        <v>73</v>
      </c>
      <c r="C13" s="110">
        <f>VLOOKUP(A13,'[4]4. PAU Readmissions Performance'!$A:$I,9,FALSE)</f>
        <v>7.2117146952590999E-2</v>
      </c>
      <c r="D13" s="122">
        <f>VLOOKUP($A13,'[5]3.Summary'!$A:$F,4,FALSE)</f>
        <v>9.9235780306025632</v>
      </c>
      <c r="E13" s="122">
        <f>VLOOKUP($A13,'[5]3.Summary'!$A:$F,5,FALSE)</f>
        <v>0.39301604421482411</v>
      </c>
      <c r="F13" s="119">
        <f>F33</f>
        <v>9.8450515699603027</v>
      </c>
    </row>
    <row r="14" spans="1:6" x14ac:dyDescent="0.25">
      <c r="A14" s="81">
        <v>210011</v>
      </c>
      <c r="B14" s="81" t="s">
        <v>132</v>
      </c>
      <c r="C14" s="110">
        <f>VLOOKUP(A14,'[4]4. PAU Readmissions Performance'!$A:$I,9,FALSE)</f>
        <v>6.8537845710611459E-2</v>
      </c>
      <c r="D14" s="122">
        <f>VLOOKUP($A14,'[5]3.Summary'!$A:$F,4,FALSE)</f>
        <v>15.048946477661344</v>
      </c>
      <c r="E14" s="122">
        <f>VLOOKUP($A14,'[5]3.Summary'!$A:$F,5,FALSE)</f>
        <v>2.0652590332520768</v>
      </c>
      <c r="F14" s="119">
        <f>(D14*'Statewide PAU Revenue'!$C$53)+(E14*'Statewide PAU Revenue'!$D$53)</f>
        <v>14.94196820895578</v>
      </c>
    </row>
    <row r="15" spans="1:6" x14ac:dyDescent="0.25">
      <c r="A15" s="81">
        <v>210012</v>
      </c>
      <c r="B15" s="81" t="s">
        <v>75</v>
      </c>
      <c r="C15" s="110">
        <f>VLOOKUP(A15,'[4]4. PAU Readmissions Performance'!$A:$I,9,FALSE)</f>
        <v>4.486247753134949E-2</v>
      </c>
      <c r="D15" s="122">
        <f>VLOOKUP($A15,'[5]3.Summary'!$A:$F,4,FALSE)</f>
        <v>19.317301537293567</v>
      </c>
      <c r="E15" s="122">
        <f>VLOOKUP($A15,'[5]3.Summary'!$A:$F,5,FALSE)</f>
        <v>1.7233978496901068</v>
      </c>
      <c r="F15" s="119">
        <f>(D15*'Statewide PAU Revenue'!$C$53)+(E15*'Statewide PAU Revenue'!$D$53)</f>
        <v>19.172337684433511</v>
      </c>
    </row>
    <row r="16" spans="1:6" x14ac:dyDescent="0.25">
      <c r="A16" s="81">
        <v>210013</v>
      </c>
      <c r="B16" s="81" t="s">
        <v>76</v>
      </c>
      <c r="C16" s="110"/>
      <c r="D16" s="122"/>
      <c r="E16" s="122"/>
      <c r="F16" s="119"/>
    </row>
    <row r="17" spans="1:6" x14ac:dyDescent="0.25">
      <c r="A17" s="81">
        <v>210015</v>
      </c>
      <c r="B17" s="81" t="s">
        <v>133</v>
      </c>
      <c r="C17" s="110">
        <f>VLOOKUP(A17,'[4]4. PAU Readmissions Performance'!$A:$I,9,FALSE)</f>
        <v>6.8193143191591088E-2</v>
      </c>
      <c r="D17" s="122">
        <f>VLOOKUP($A17,'[5]3.Summary'!$A:$F,4,FALSE)</f>
        <v>24.716365809968291</v>
      </c>
      <c r="E17" s="122">
        <f>VLOOKUP($A17,'[5]3.Summary'!$A:$F,5,FALSE)</f>
        <v>1.4669305591229582</v>
      </c>
      <c r="F17" s="119">
        <f>(D17*'Statewide PAU Revenue'!$C$53)+(E17*'Statewide PAU Revenue'!$D$53)</f>
        <v>24.524803563713782</v>
      </c>
    </row>
    <row r="18" spans="1:6" x14ac:dyDescent="0.25">
      <c r="A18" s="81">
        <v>210016</v>
      </c>
      <c r="B18" s="81" t="s">
        <v>134</v>
      </c>
      <c r="C18" s="110">
        <f>VLOOKUP(A18,'[4]4. PAU Readmissions Performance'!$A:$I,9,FALSE)</f>
        <v>6.3167843648010535E-2</v>
      </c>
      <c r="D18" s="122">
        <f>VLOOKUP($A18,'[5]3.Summary'!$A:$F,4,FALSE)</f>
        <v>12.489911378984498</v>
      </c>
      <c r="E18" s="122">
        <f>VLOOKUP($A18,'[5]3.Summary'!$A:$F,5,FALSE)</f>
        <v>0.14233706883733391</v>
      </c>
      <c r="F18" s="119">
        <f>(D18*'Statewide PAU Revenue'!$C$53)+(E18*'Statewide PAU Revenue'!$D$53)</f>
        <v>12.388174324078603</v>
      </c>
    </row>
    <row r="19" spans="1:6" x14ac:dyDescent="0.25">
      <c r="A19" s="81">
        <v>210017</v>
      </c>
      <c r="B19" s="81" t="s">
        <v>79</v>
      </c>
      <c r="C19" s="110">
        <f>VLOOKUP(A19,'[4]4. PAU Readmissions Performance'!$A:$I,9,FALSE)</f>
        <v>1.5623966021443617E-2</v>
      </c>
      <c r="D19" s="122">
        <f>VLOOKUP($A19,'[5]3.Summary'!$A:$F,4,FALSE)</f>
        <v>10.628873772053984</v>
      </c>
      <c r="E19" s="122">
        <f>VLOOKUP($A19,'[5]3.Summary'!$A:$F,5,FALSE)</f>
        <v>2.9361783847851539</v>
      </c>
      <c r="F19" s="119">
        <f>(D19*'Statewide PAU Revenue'!$C$53)+(E19*'Statewide PAU Revenue'!$D$53)</f>
        <v>10.565490296617376</v>
      </c>
    </row>
    <row r="20" spans="1:6" x14ac:dyDescent="0.25">
      <c r="A20" s="81">
        <v>210018</v>
      </c>
      <c r="B20" s="81" t="s">
        <v>135</v>
      </c>
      <c r="C20" s="110">
        <f>VLOOKUP(A20,'[4]4. PAU Readmissions Performance'!$A:$I,9,FALSE)</f>
        <v>5.7304706594618303E-2</v>
      </c>
      <c r="D20" s="122">
        <f>VLOOKUP($A20,'[5]3.Summary'!$A:$F,4,FALSE)</f>
        <v>14.721691369986027</v>
      </c>
      <c r="E20" s="122">
        <f>VLOOKUP($A20,'[5]3.Summary'!$A:$F,5,FALSE)</f>
        <v>0.40372267310037141</v>
      </c>
      <c r="F20" s="119">
        <f>(D20*'Statewide PAU Revenue'!$C$53)+(E20*'Statewide PAU Revenue'!$D$53)</f>
        <v>14.60371937557909</v>
      </c>
    </row>
    <row r="21" spans="1:6" x14ac:dyDescent="0.25">
      <c r="A21" s="81">
        <v>210019</v>
      </c>
      <c r="B21" s="81" t="s">
        <v>136</v>
      </c>
      <c r="C21" s="110">
        <f>VLOOKUP(A21,'[4]4. PAU Readmissions Performance'!$A:$I,9,FALSE)</f>
        <v>5.4013645707208055E-2</v>
      </c>
      <c r="D21" s="122">
        <f>VLOOKUP($A21,'[5]3.Summary'!$A:$F,4,FALSE)</f>
        <v>15.614110187331622</v>
      </c>
      <c r="E21" s="122">
        <f>VLOOKUP($A21,'[5]3.Summary'!$A:$F,5,FALSE)</f>
        <v>1.3520283719313357</v>
      </c>
      <c r="F21" s="119">
        <f>(D21*'Statewide PAU Revenue'!$C$53)+(E21*'Statewide PAU Revenue'!$D$53)</f>
        <v>15.496598669337894</v>
      </c>
    </row>
    <row r="22" spans="1:6" x14ac:dyDescent="0.25">
      <c r="A22" s="81">
        <v>210022</v>
      </c>
      <c r="B22" s="81" t="s">
        <v>81</v>
      </c>
      <c r="C22" s="110">
        <f>VLOOKUP(A22,'[4]4. PAU Readmissions Performance'!$A:$I,9,FALSE)</f>
        <v>6.0767730886135053E-2</v>
      </c>
      <c r="D22" s="122">
        <f>VLOOKUP($A22,'[5]3.Summary'!$A:$F,4,FALSE)</f>
        <v>6.8959575217390983</v>
      </c>
      <c r="E22" s="122">
        <f>VLOOKUP($A22,'[5]3.Summary'!$A:$F,5,FALSE)</f>
        <v>0.18998153353557051</v>
      </c>
      <c r="F22" s="119">
        <f>(D22*'Statewide PAU Revenue'!$C$53)+(E22*'Statewide PAU Revenue'!$D$53)</f>
        <v>6.8407040581702407</v>
      </c>
    </row>
    <row r="23" spans="1:6" x14ac:dyDescent="0.25">
      <c r="A23" s="81">
        <v>210023</v>
      </c>
      <c r="B23" s="81" t="s">
        <v>137</v>
      </c>
      <c r="C23" s="110">
        <f>VLOOKUP(A23,'[4]4. PAU Readmissions Performance'!$A:$I,9,FALSE)</f>
        <v>3.9799218694520452E-2</v>
      </c>
      <c r="D23" s="122">
        <f>VLOOKUP($A23,'[5]3.Summary'!$A:$F,4,FALSE)</f>
        <v>9.7207787012841678</v>
      </c>
      <c r="E23" s="122">
        <f>VLOOKUP($A23,'[5]3.Summary'!$A:$F,5,FALSE)</f>
        <v>0.7060369466579125</v>
      </c>
      <c r="F23" s="119">
        <f>(D23*'Statewide PAU Revenue'!$C$53)+(E23*'Statewide PAU Revenue'!$D$53)</f>
        <v>9.646502308705653</v>
      </c>
    </row>
    <row r="24" spans="1:6" x14ac:dyDescent="0.25">
      <c r="A24" s="81">
        <v>210024</v>
      </c>
      <c r="B24" s="81" t="s">
        <v>138</v>
      </c>
      <c r="C24" s="110">
        <f>VLOOKUP(A24,'[4]4. PAU Readmissions Performance'!$A:$I,9,FALSE)</f>
        <v>6.2922811307287302E-2</v>
      </c>
      <c r="D24" s="122">
        <f>VLOOKUP($A24,'[5]3.Summary'!$A:$F,4,FALSE)</f>
        <v>25.35993787499644</v>
      </c>
      <c r="E24" s="122">
        <f>VLOOKUP($A24,'[5]3.Summary'!$A:$F,5,FALSE)</f>
        <v>2.9672257035749459</v>
      </c>
      <c r="F24" s="119">
        <f>(D24*'Statewide PAU Revenue'!$C$53)+(E24*'Statewide PAU Revenue'!$D$53)</f>
        <v>25.175434544184039</v>
      </c>
    </row>
    <row r="25" spans="1:6" x14ac:dyDescent="0.25">
      <c r="A25" s="81">
        <v>210027</v>
      </c>
      <c r="B25" s="81" t="s">
        <v>139</v>
      </c>
      <c r="C25" s="110">
        <f>VLOOKUP(A25,'[4]4. PAU Readmissions Performance'!$A:$I,9,FALSE)</f>
        <v>5.1432514928598502E-2</v>
      </c>
      <c r="D25" s="122">
        <f>VLOOKUP($A25,'[5]3.Summary'!$A:$F,4,FALSE)</f>
        <v>15.515900107122183</v>
      </c>
      <c r="E25" s="122">
        <f>VLOOKUP($A25,'[5]3.Summary'!$A:$F,5,FALSE)</f>
        <v>0.37111078998916519</v>
      </c>
      <c r="F25" s="119">
        <f>(D25*'Statewide PAU Revenue'!$C$53)+(E25*'Statewide PAU Revenue'!$D$53)</f>
        <v>15.391115576687801</v>
      </c>
    </row>
    <row r="26" spans="1:6" x14ac:dyDescent="0.25">
      <c r="A26" s="81">
        <v>210028</v>
      </c>
      <c r="B26" s="81" t="s">
        <v>140</v>
      </c>
      <c r="C26" s="110">
        <f>VLOOKUP(A26,'[4]4. PAU Readmissions Performance'!$A:$I,9,FALSE)</f>
        <v>4.7096076162752187E-2</v>
      </c>
      <c r="D26" s="122">
        <f>VLOOKUP($A26,'[5]3.Summary'!$A:$F,4,FALSE)</f>
        <v>16.562260836375991</v>
      </c>
      <c r="E26" s="122">
        <f>VLOOKUP($A26,'[5]3.Summary'!$A:$F,5,FALSE)</f>
        <v>0.17597985760101806</v>
      </c>
      <c r="F26" s="119">
        <f>(D26*'Statewide PAU Revenue'!$C$53)+(E26*'Statewide PAU Revenue'!$D$53)</f>
        <v>16.427247114185143</v>
      </c>
    </row>
    <row r="27" spans="1:6" x14ac:dyDescent="0.25">
      <c r="A27" s="81">
        <v>210029</v>
      </c>
      <c r="B27" s="81" t="s">
        <v>141</v>
      </c>
      <c r="C27" s="110">
        <f>VLOOKUP(A27,'[4]4. PAU Readmissions Performance'!$A:$I,9,FALSE)</f>
        <v>5.5111765046102157E-2</v>
      </c>
      <c r="D27" s="122">
        <f>VLOOKUP($A27,'[5]3.Summary'!$A:$F,4,FALSE)</f>
        <v>27.675967262178208</v>
      </c>
      <c r="E27" s="122">
        <f>VLOOKUP($A27,'[5]3.Summary'!$A:$F,5,FALSE)</f>
        <v>2.5398018922557863</v>
      </c>
      <c r="F27" s="119">
        <f>(D27*'Statewide PAU Revenue'!$C$53)+(E27*'Statewide PAU Revenue'!$D$53)</f>
        <v>27.468859422846407</v>
      </c>
    </row>
    <row r="28" spans="1:6" x14ac:dyDescent="0.25">
      <c r="A28" s="81">
        <v>210030</v>
      </c>
      <c r="B28" s="81" t="s">
        <v>86</v>
      </c>
      <c r="C28" s="110">
        <f>VLOOKUP(A28,'[4]4. PAU Readmissions Performance'!$A:$I,9,FALSE)</f>
        <v>2.6170719884875022E-2</v>
      </c>
      <c r="D28" s="122">
        <f>VLOOKUP($A28,'[5]3.Summary'!$A:$F,4,FALSE)</f>
        <v>8.103723491268358</v>
      </c>
      <c r="E28" s="122">
        <f>VLOOKUP($A28,'[5]3.Summary'!$A:$F,5,FALSE)</f>
        <v>0.24946604854974314</v>
      </c>
      <c r="F28" s="119">
        <f>(D28*'Statewide PAU Revenue'!$C$53)+(E28*'Statewide PAU Revenue'!$D$53)</f>
        <v>8.0390088355291969</v>
      </c>
    </row>
    <row r="29" spans="1:6" x14ac:dyDescent="0.25">
      <c r="A29" s="81">
        <v>210032</v>
      </c>
      <c r="B29" s="81" t="s">
        <v>87</v>
      </c>
      <c r="C29" s="110">
        <f>VLOOKUP(A29,'[4]4. PAU Readmissions Performance'!$A:$I,9,FALSE)</f>
        <v>6.0746500389845685E-2</v>
      </c>
      <c r="D29" s="122">
        <f>VLOOKUP($A29,'[5]3.Summary'!$A:$F,4,FALSE)</f>
        <v>13.621483367848084</v>
      </c>
      <c r="E29" s="122">
        <f>VLOOKUP($A29,'[5]3.Summary'!$A:$F,5,FALSE)</f>
        <v>0.32846538280640614</v>
      </c>
      <c r="F29" s="119">
        <f>(D29*'Statewide PAU Revenue'!$C$53)+(E29*'Statewide PAU Revenue'!$D$53)</f>
        <v>13.511956389784237</v>
      </c>
    </row>
    <row r="30" spans="1:6" x14ac:dyDescent="0.25">
      <c r="A30" s="81">
        <v>210033</v>
      </c>
      <c r="B30" s="81" t="s">
        <v>88</v>
      </c>
      <c r="C30" s="110">
        <f>VLOOKUP(A30,'[4]4. PAU Readmissions Performance'!$A:$I,9,FALSE)</f>
        <v>6.280675494521154E-2</v>
      </c>
      <c r="D30" s="122">
        <f>VLOOKUP($A30,'[5]3.Summary'!$A:$F,4,FALSE)</f>
        <v>15.100075266305417</v>
      </c>
      <c r="E30" s="122">
        <f>VLOOKUP($A30,'[5]3.Summary'!$A:$F,5,FALSE)</f>
        <v>0.51497627946619517</v>
      </c>
      <c r="F30" s="119">
        <f>(D30*'Statewide PAU Revenue'!$C$53)+(E30*'Statewide PAU Revenue'!$D$53)</f>
        <v>14.979902268827479</v>
      </c>
    </row>
    <row r="31" spans="1:6" x14ac:dyDescent="0.25">
      <c r="A31" s="81">
        <v>210034</v>
      </c>
      <c r="B31" s="81" t="s">
        <v>142</v>
      </c>
      <c r="C31" s="110">
        <f>VLOOKUP(A31,'[4]4. PAU Readmissions Performance'!$A:$I,9,FALSE)</f>
        <v>8.0739797975778085E-2</v>
      </c>
      <c r="D31" s="122">
        <f>VLOOKUP($A31,'[5]3.Summary'!$A:$F,4,FALSE)</f>
        <v>34.188004261943767</v>
      </c>
      <c r="E31" s="122">
        <f>VLOOKUP($A31,'[5]3.Summary'!$A:$F,5,FALSE)</f>
        <v>1.9407136357254857</v>
      </c>
      <c r="F31" s="119">
        <f>(D31*'Statewide PAU Revenue'!$C$53)+(E31*'Statewide PAU Revenue'!$D$53)</f>
        <v>33.922304757360926</v>
      </c>
    </row>
    <row r="32" spans="1:6" x14ac:dyDescent="0.25">
      <c r="A32" s="81">
        <v>210035</v>
      </c>
      <c r="B32" s="81" t="s">
        <v>143</v>
      </c>
      <c r="C32" s="110">
        <f>VLOOKUP(A32,'[4]4. PAU Readmissions Performance'!$A:$I,9,FALSE)</f>
        <v>6.4595808227717044E-2</v>
      </c>
      <c r="D32" s="122">
        <f>VLOOKUP($A32,'[5]3.Summary'!$A:$F,4,FALSE)</f>
        <v>10.890259577174474</v>
      </c>
      <c r="E32" s="122">
        <f>VLOOKUP($A32,'[5]3.Summary'!$A:$F,5,FALSE)</f>
        <v>0.5714996645213789</v>
      </c>
      <c r="F32" s="119">
        <f>(D32*'Statewide PAU Revenue'!$C$53)+(E32*'Statewide PAU Revenue'!$D$53)</f>
        <v>10.805238809740695</v>
      </c>
    </row>
    <row r="33" spans="1:6" x14ac:dyDescent="0.25">
      <c r="A33" s="81">
        <v>210037</v>
      </c>
      <c r="B33" s="81" t="s">
        <v>91</v>
      </c>
      <c r="C33" s="110">
        <f>VLOOKUP(A33,'[4]4. PAU Readmissions Performance'!$A:$I,9,FALSE)</f>
        <v>3.7588780963973868E-2</v>
      </c>
      <c r="D33" s="122">
        <f>VLOOKUP($A33,'[5]3.Summary'!$A:$F,4,FALSE)</f>
        <v>9.9235780306025632</v>
      </c>
      <c r="E33" s="122">
        <f>VLOOKUP($A33,'[5]3.Summary'!$A:$F,5,FALSE)</f>
        <v>0.39301604421482411</v>
      </c>
      <c r="F33" s="119">
        <f>(D33*'Statewide PAU Revenue'!$C$53)+(E33*'Statewide PAU Revenue'!$D$53)</f>
        <v>9.8450515699603027</v>
      </c>
    </row>
    <row r="34" spans="1:6" x14ac:dyDescent="0.25">
      <c r="A34" s="81">
        <v>210038</v>
      </c>
      <c r="B34" s="81" t="s">
        <v>92</v>
      </c>
      <c r="C34" s="110">
        <f>VLOOKUP(A34,'[4]4. PAU Readmissions Performance'!$A:$I,9,FALSE)</f>
        <v>7.9013902186539184E-2</v>
      </c>
      <c r="D34" s="122">
        <f>VLOOKUP($A34,'[5]3.Summary'!$A:$F,4,FALSE)</f>
        <v>34.004014405315196</v>
      </c>
      <c r="E34" s="122">
        <f>VLOOKUP($A34,'[5]3.Summary'!$A:$F,5,FALSE)</f>
        <v>3.2150724126869332</v>
      </c>
      <c r="F34" s="119">
        <f>(D34*'Statewide PAU Revenue'!$C$53)+(E34*'Statewide PAU Revenue'!$D$53)</f>
        <v>33.750330871746641</v>
      </c>
    </row>
    <row r="35" spans="1:6" x14ac:dyDescent="0.25">
      <c r="A35" s="81">
        <v>210039</v>
      </c>
      <c r="B35" s="81" t="s">
        <v>93</v>
      </c>
      <c r="C35" s="110">
        <f>VLOOKUP(A35,'[4]4. PAU Readmissions Performance'!$A:$I,9,FALSE)</f>
        <v>5.5909361693175362E-2</v>
      </c>
      <c r="D35" s="122">
        <f>VLOOKUP($A35,'[5]3.Summary'!$A:$F,4,FALSE)</f>
        <v>8.5465696401623017</v>
      </c>
      <c r="E35" s="122">
        <f>VLOOKUP($A35,'[5]3.Summary'!$A:$F,5,FALSE)</f>
        <v>0.39900017550722067</v>
      </c>
      <c r="F35" s="119">
        <f>(D35*'Statewide PAU Revenue'!$C$53)+(E35*'Statewide PAU Revenue'!$D$53)</f>
        <v>8.4794382586330546</v>
      </c>
    </row>
    <row r="36" spans="1:6" x14ac:dyDescent="0.25">
      <c r="A36" s="81">
        <v>210040</v>
      </c>
      <c r="B36" s="81" t="s">
        <v>94</v>
      </c>
      <c r="C36" s="110">
        <f>VLOOKUP(A36,'[4]4. PAU Readmissions Performance'!$A:$I,9,FALSE)</f>
        <v>6.3036193511113253E-2</v>
      </c>
      <c r="D36" s="122">
        <f>VLOOKUP($A36,'[5]3.Summary'!$A:$F,4,FALSE)</f>
        <v>19.868332667075379</v>
      </c>
      <c r="E36" s="122">
        <f>VLOOKUP($A36,'[5]3.Summary'!$A:$F,5,FALSE)</f>
        <v>1.2469130781398041</v>
      </c>
      <c r="F36" s="119">
        <f>(D36*'Statewide PAU Revenue'!$C$53)+(E36*'Statewide PAU Revenue'!$D$53)</f>
        <v>19.714902662156245</v>
      </c>
    </row>
    <row r="37" spans="1:6" x14ac:dyDescent="0.25">
      <c r="A37" s="81">
        <v>210043</v>
      </c>
      <c r="B37" s="81" t="s">
        <v>95</v>
      </c>
      <c r="C37" s="110">
        <f>VLOOKUP(A37,'[4]4. PAU Readmissions Performance'!$A:$I,9,FALSE)</f>
        <v>7.8515560053467492E-2</v>
      </c>
      <c r="D37" s="122">
        <f>VLOOKUP($A37,'[5]3.Summary'!$A:$F,4,FALSE)</f>
        <v>13.153090277813126</v>
      </c>
      <c r="E37" s="122">
        <f>VLOOKUP($A37,'[5]3.Summary'!$A:$F,5,FALSE)</f>
        <v>1.5047725753248224</v>
      </c>
      <c r="F37" s="119">
        <f>(D37*'Statewide PAU Revenue'!$C$53)+(E37*'Statewide PAU Revenue'!$D$53)</f>
        <v>13.057114703348635</v>
      </c>
    </row>
    <row r="38" spans="1:6" x14ac:dyDescent="0.25">
      <c r="A38" s="81">
        <v>210044</v>
      </c>
      <c r="B38" s="81" t="s">
        <v>96</v>
      </c>
      <c r="C38" s="110">
        <f>VLOOKUP(A38,'[4]4. PAU Readmissions Performance'!$A:$I,9,FALSE)</f>
        <v>4.1114015334439244E-2</v>
      </c>
      <c r="D38" s="122">
        <f>VLOOKUP($A38,'[5]3.Summary'!$A:$F,4,FALSE)</f>
        <v>9.7538463097995809</v>
      </c>
      <c r="E38" s="122">
        <f>VLOOKUP($A38,'[5]3.Summary'!$A:$F,5,FALSE)</f>
        <v>1.1272325631666835</v>
      </c>
      <c r="F38" s="119">
        <f>(D38*'Statewide PAU Revenue'!$C$53)+(E38*'Statewide PAU Revenue'!$D$53)</f>
        <v>9.6827678733108939</v>
      </c>
    </row>
    <row r="39" spans="1:6" x14ac:dyDescent="0.25">
      <c r="A39" s="81">
        <v>210045</v>
      </c>
      <c r="B39" s="81" t="s">
        <v>97</v>
      </c>
      <c r="C39" s="110">
        <f>VLOOKUP(A39,'[4]4. PAU Readmissions Performance'!$A:$I,9,FALSE)</f>
        <v>0</v>
      </c>
      <c r="D39" s="122">
        <f>VLOOKUP($A39,'[5]3.Summary'!$A:$F,4,FALSE)</f>
        <v>13.084362960453129</v>
      </c>
      <c r="E39" s="122">
        <f>VLOOKUP($A39,'[5]3.Summary'!$A:$F,5,FALSE)</f>
        <v>1.4627236408129325</v>
      </c>
      <c r="F39" s="119">
        <f>(D39*'Statewide PAU Revenue'!$C$53)+(E39*'Statewide PAU Revenue'!$D$53)</f>
        <v>12.988607200831007</v>
      </c>
    </row>
    <row r="40" spans="1:6" x14ac:dyDescent="0.25">
      <c r="A40" s="81">
        <v>210048</v>
      </c>
      <c r="B40" s="81" t="s">
        <v>144</v>
      </c>
      <c r="C40" s="110">
        <f>VLOOKUP(A40,'[4]4. PAU Readmissions Performance'!$A:$I,9,FALSE)</f>
        <v>6.6867729106287521E-2</v>
      </c>
      <c r="D40" s="122">
        <f>VLOOKUP($A40,'[5]3.Summary'!$A:$F,4,FALSE)</f>
        <v>8.8899482230649873</v>
      </c>
      <c r="E40" s="122">
        <f>VLOOKUP($A40,'[5]3.Summary'!$A:$F,5,FALSE)</f>
        <v>0.43053827429073022</v>
      </c>
      <c r="F40" s="119">
        <f>(D40*'Statewide PAU Revenue'!$C$53)+(E40*'Statewide PAU Revenue'!$D$53)</f>
        <v>8.8202474516573872</v>
      </c>
    </row>
    <row r="41" spans="1:6" x14ac:dyDescent="0.25">
      <c r="A41" s="81">
        <v>210049</v>
      </c>
      <c r="B41" s="81" t="s">
        <v>145</v>
      </c>
      <c r="C41" s="110">
        <f>VLOOKUP(A41,'[4]4. PAU Readmissions Performance'!$A:$I,9,FALSE)</f>
        <v>6.3604075814282721E-2</v>
      </c>
      <c r="D41" s="122">
        <f>VLOOKUP($A41,'[5]3.Summary'!$A:$F,4,FALSE)</f>
        <v>12.385662477952184</v>
      </c>
      <c r="E41" s="122">
        <f>VLOOKUP($A41,'[5]3.Summary'!$A:$F,5,FALSE)</f>
        <v>1.2065616785307294</v>
      </c>
      <c r="F41" s="119">
        <f>(D41*'Statewide PAU Revenue'!$C$53)+(E41*'Statewide PAU Revenue'!$D$53)</f>
        <v>12.293552986382281</v>
      </c>
    </row>
    <row r="42" spans="1:6" x14ac:dyDescent="0.25">
      <c r="A42" s="81">
        <v>210051</v>
      </c>
      <c r="B42" s="81" t="s">
        <v>100</v>
      </c>
      <c r="C42" s="110">
        <f>VLOOKUP(A42,'[4]4. PAU Readmissions Performance'!$A:$I,9,FALSE)</f>
        <v>7.630262804078719E-2</v>
      </c>
      <c r="D42" s="122">
        <f>VLOOKUP($A42,'[5]3.Summary'!$A:$F,4,FALSE)</f>
        <v>14.194712799524545</v>
      </c>
      <c r="E42" s="122">
        <f>VLOOKUP($A42,'[5]3.Summary'!$A:$F,5,FALSE)</f>
        <v>0.14526442596276731</v>
      </c>
      <c r="F42" s="119">
        <f>(D42*'Statewide PAU Revenue'!$C$53)+(E42*'Statewide PAU Revenue'!$D$53)</f>
        <v>14.078953261280345</v>
      </c>
    </row>
    <row r="43" spans="1:6" x14ac:dyDescent="0.25">
      <c r="A43" s="81">
        <v>210055</v>
      </c>
      <c r="B43" s="81" t="s">
        <v>146</v>
      </c>
      <c r="C43" s="110"/>
      <c r="D43" s="122"/>
      <c r="E43" s="122"/>
      <c r="F43" s="119"/>
    </row>
    <row r="44" spans="1:6" x14ac:dyDescent="0.25">
      <c r="A44" s="81">
        <v>210056</v>
      </c>
      <c r="B44" s="81" t="s">
        <v>147</v>
      </c>
      <c r="C44" s="110">
        <f>VLOOKUP(A44,'[4]4. PAU Readmissions Performance'!$A:$I,9,FALSE)</f>
        <v>8.2419873178766589E-2</v>
      </c>
      <c r="D44" s="122">
        <f>VLOOKUP($A44,'[5]3.Summary'!$A:$F,4,FALSE)</f>
        <v>24.360625847674186</v>
      </c>
      <c r="E44" s="122">
        <f>VLOOKUP($A44,'[5]3.Summary'!$A:$F,5,FALSE)</f>
        <v>2.8530363412577966</v>
      </c>
      <c r="F44" s="119">
        <f>(D44*'Statewide PAU Revenue'!$C$53)+(E44*'Statewide PAU Revenue'!$D$53)</f>
        <v>24.183415428886946</v>
      </c>
    </row>
    <row r="45" spans="1:6" x14ac:dyDescent="0.25">
      <c r="A45" s="81">
        <v>210057</v>
      </c>
      <c r="B45" s="81" t="s">
        <v>102</v>
      </c>
      <c r="C45" s="110">
        <f>VLOOKUP(A45,'[4]4. PAU Readmissions Performance'!$A:$I,9,FALSE)</f>
        <v>5.0416712413303692E-2</v>
      </c>
      <c r="D45" s="122">
        <f>VLOOKUP($A45,'[5]3.Summary'!$A:$F,4,FALSE)</f>
        <v>7.7747161875684698</v>
      </c>
      <c r="E45" s="122">
        <f>VLOOKUP($A45,'[5]3.Summary'!$A:$F,5,FALSE)</f>
        <v>0.62714082709116892</v>
      </c>
      <c r="F45" s="119">
        <f>(D45*'Statewide PAU Revenue'!$C$53)+(E45*'Statewide PAU Revenue'!$D$53)</f>
        <v>7.7158241939972863</v>
      </c>
    </row>
    <row r="46" spans="1:6" x14ac:dyDescent="0.25">
      <c r="A46" s="81">
        <v>210058</v>
      </c>
      <c r="B46" s="81" t="s">
        <v>103</v>
      </c>
      <c r="C46" s="110"/>
      <c r="D46" s="122"/>
      <c r="E46" s="122"/>
      <c r="F46" s="119"/>
    </row>
    <row r="47" spans="1:6" x14ac:dyDescent="0.25">
      <c r="A47" s="81">
        <v>210060</v>
      </c>
      <c r="B47" s="81" t="s">
        <v>148</v>
      </c>
      <c r="C47" s="110">
        <f>VLOOKUP(A47,'[4]4. PAU Readmissions Performance'!$A:$I,9,FALSE)</f>
        <v>4.4521713423951711E-2</v>
      </c>
      <c r="D47" s="122">
        <f>VLOOKUP($A47,'[5]3.Summary'!$A:$F,4,FALSE)</f>
        <v>14.33851194263246</v>
      </c>
      <c r="E47" s="122">
        <f>VLOOKUP($A47,'[5]3.Summary'!$A:$F,5,FALSE)</f>
        <v>0</v>
      </c>
      <c r="F47" s="119">
        <f>(D47*'Statewide PAU Revenue'!$C$53)+(E47*'Statewide PAU Revenue'!$D$53)</f>
        <v>14.22037068345594</v>
      </c>
    </row>
    <row r="48" spans="1:6" x14ac:dyDescent="0.25">
      <c r="A48" s="81">
        <v>210061</v>
      </c>
      <c r="B48" s="81" t="s">
        <v>105</v>
      </c>
      <c r="C48" s="110">
        <f>VLOOKUP(A48,'[4]4. PAU Readmissions Performance'!$A:$I,9,FALSE)</f>
        <v>3.4400987558136059E-2</v>
      </c>
      <c r="D48" s="122">
        <f>VLOOKUP($A48,'[5]3.Summary'!$A:$F,4,FALSE)</f>
        <v>9.2300081095224744</v>
      </c>
      <c r="E48" s="122">
        <f>VLOOKUP($A48,'[5]3.Summary'!$A:$F,5,FALSE)</f>
        <v>0.42523948789955757</v>
      </c>
      <c r="F48" s="119">
        <f>(D48*'Statewide PAU Revenue'!$C$53)+(E48*'Statewide PAU Revenue'!$D$53)</f>
        <v>9.1574617772476721</v>
      </c>
    </row>
    <row r="49" spans="1:6" x14ac:dyDescent="0.25">
      <c r="A49" s="81">
        <v>210062</v>
      </c>
      <c r="B49" s="81" t="s">
        <v>149</v>
      </c>
      <c r="C49" s="110">
        <f>VLOOKUP(A49,'[4]4. PAU Readmissions Performance'!$A:$I,9,FALSE)</f>
        <v>6.3598153040345246E-2</v>
      </c>
      <c r="D49" s="122">
        <f>VLOOKUP($A49,'[5]3.Summary'!$A:$F,4,FALSE)</f>
        <v>17.969199996797325</v>
      </c>
      <c r="E49" s="122">
        <f>VLOOKUP($A49,'[5]3.Summary'!$A:$F,5,FALSE)</f>
        <v>0.13924826400008825</v>
      </c>
      <c r="F49" s="119">
        <f>(D49*'Statewide PAU Revenue'!$C$53)+(E49*'Statewide PAU Revenue'!$D$53)</f>
        <v>17.822291241049378</v>
      </c>
    </row>
    <row r="50" spans="1:6" x14ac:dyDescent="0.25">
      <c r="A50" s="81">
        <v>210063</v>
      </c>
      <c r="B50" s="81" t="s">
        <v>150</v>
      </c>
      <c r="C50" s="110">
        <f>VLOOKUP(A50,'[4]4. PAU Readmissions Performance'!$A:$I,9,FALSE)</f>
        <v>5.3349199291500143E-2</v>
      </c>
      <c r="D50" s="122">
        <f>VLOOKUP($A50,'[5]3.Summary'!$A:$F,4,FALSE)</f>
        <v>11.692721787620162</v>
      </c>
      <c r="E50" s="122">
        <f>VLOOKUP($A50,'[5]3.Summary'!$A:$F,5,FALSE)</f>
        <v>1.2762730471222519</v>
      </c>
      <c r="F50" s="119">
        <f>(D50*'Statewide PAU Revenue'!$C$53)+(E50*'Statewide PAU Revenue'!$D$53)</f>
        <v>11.606896119289047</v>
      </c>
    </row>
    <row r="51" spans="1:6" x14ac:dyDescent="0.25">
      <c r="A51" s="81">
        <v>210064</v>
      </c>
      <c r="B51" s="81" t="s">
        <v>108</v>
      </c>
      <c r="C51" s="110">
        <f>VLOOKUP(A51,'[4]4. PAU Readmissions Performance'!$A:$I,9,FALSE)</f>
        <v>8.9362570594743271E-2</v>
      </c>
      <c r="D51" s="122">
        <f>VLOOKUP($A51,'[5]3.Summary'!$A:$F,4,FALSE)</f>
        <v>0</v>
      </c>
      <c r="E51" s="122">
        <f>VLOOKUP($A51,'[5]3.Summary'!$A:$F,5,FALSE)</f>
        <v>0</v>
      </c>
      <c r="F51" s="119">
        <f>(D51*'Statewide PAU Revenue'!$C$53)+(E51*'Statewide PAU Revenue'!$D$53)</f>
        <v>0</v>
      </c>
    </row>
    <row r="52" spans="1:6" x14ac:dyDescent="0.25">
      <c r="A52" s="81">
        <v>210065</v>
      </c>
      <c r="B52" s="81" t="s">
        <v>109</v>
      </c>
      <c r="C52" s="110">
        <f>VLOOKUP(A52,'[4]4. PAU Readmissions Performance'!$A:$I,9,FALSE)</f>
        <v>6.6714601122314379E-2</v>
      </c>
      <c r="D52" s="122">
        <f>VLOOKUP($A52,'[5]3.Summary'!$A:$F,4,FALSE)</f>
        <v>10.285266173972326</v>
      </c>
      <c r="E52" s="122">
        <f>VLOOKUP($A52,'[5]3.Summary'!$A:$F,5,FALSE)</f>
        <v>0.64997306762356966</v>
      </c>
      <c r="F52" s="119">
        <f>(D52*'Statewide PAU Revenue'!$C$53)+(E52*'Statewide PAU Revenue'!$D$53)</f>
        <v>10.20587678791377</v>
      </c>
    </row>
    <row r="53" spans="1:6" x14ac:dyDescent="0.25">
      <c r="A53" s="82" t="s">
        <v>151</v>
      </c>
      <c r="B53" s="82" t="s">
        <v>152</v>
      </c>
      <c r="C53" s="140">
        <f>VLOOKUP(A53,'[4]4. PAU Readmissions Performance'!$A:$I,9,FALSE)</f>
        <v>5.7097191261627614E-2</v>
      </c>
      <c r="D53" s="141">
        <f>VLOOKUP($A53,'[5]3.Summary'!$A:$F,4,FALSE)</f>
        <v>14.445827893743953</v>
      </c>
      <c r="E53" s="141">
        <f>VLOOKUP($A53,'[5]3.Summary'!$A:$F,5,FALSE)</f>
        <v>0.90911891876325768</v>
      </c>
      <c r="F53" s="142">
        <f>(D53*'Statewide PAU Revenue'!$C$53)+(E53*'Statewide PAU Revenue'!$D$53)</f>
        <v>14.33429303923403</v>
      </c>
    </row>
    <row r="54" spans="1:6" x14ac:dyDescent="0.25">
      <c r="A54" s="113"/>
      <c r="B54" s="113"/>
      <c r="C54" s="113"/>
      <c r="D54" s="81"/>
      <c r="E54" s="81"/>
      <c r="F54" s="81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WE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ColWidth="9.140625" defaultRowHeight="15" x14ac:dyDescent="0.25"/>
  <cols>
    <col min="1" max="1" width="13" style="22" customWidth="1"/>
    <col min="2" max="2" width="23" style="22" customWidth="1"/>
    <col min="3" max="3" width="20" style="22" customWidth="1"/>
    <col min="4" max="4" width="12.140625" style="22" customWidth="1"/>
    <col min="5" max="5" width="27" style="22" customWidth="1"/>
    <col min="6" max="6" width="18" style="22" bestFit="1" customWidth="1"/>
    <col min="7" max="7" width="18" style="22" customWidth="1"/>
    <col min="8" max="8" width="15.42578125" style="22" customWidth="1"/>
    <col min="9" max="9" width="9.140625" style="22"/>
    <col min="10" max="10" width="9.140625" style="22" customWidth="1"/>
    <col min="11" max="11" width="9.140625" style="22"/>
    <col min="12" max="13" width="20.42578125" style="22" bestFit="1" customWidth="1"/>
    <col min="14" max="603" width="9.140625" style="107"/>
    <col min="604" max="16384" width="9.140625" style="22"/>
  </cols>
  <sheetData>
    <row r="1" spans="1:13" x14ac:dyDescent="0.25">
      <c r="A1" s="22" t="s">
        <v>199</v>
      </c>
      <c r="H1" s="107"/>
    </row>
    <row r="2" spans="1:13" ht="30" x14ac:dyDescent="0.25">
      <c r="A2" s="126" t="s">
        <v>130</v>
      </c>
      <c r="B2" s="126" t="s">
        <v>58</v>
      </c>
      <c r="C2" s="126" t="s">
        <v>153</v>
      </c>
      <c r="D2" s="126" t="s">
        <v>155</v>
      </c>
      <c r="E2" s="126" t="s">
        <v>154</v>
      </c>
      <c r="F2" s="126" t="s">
        <v>128</v>
      </c>
      <c r="G2" s="126" t="s">
        <v>157</v>
      </c>
      <c r="H2" s="126" t="s">
        <v>129</v>
      </c>
      <c r="I2" s="129" t="s">
        <v>1</v>
      </c>
      <c r="J2" s="130" t="s">
        <v>172</v>
      </c>
      <c r="K2" s="130" t="s">
        <v>173</v>
      </c>
      <c r="L2" s="130" t="s">
        <v>181</v>
      </c>
      <c r="M2" s="130" t="s">
        <v>182</v>
      </c>
    </row>
    <row r="3" spans="1:13" x14ac:dyDescent="0.25">
      <c r="A3" s="81">
        <v>210001</v>
      </c>
      <c r="B3" s="81" t="s">
        <v>67</v>
      </c>
      <c r="C3" s="98">
        <f>VLOOKUP($A3,'[6]PAU Rev Results CY19 created 20'!$A:$H,5,FALSE)</f>
        <v>22231646.619999997</v>
      </c>
      <c r="D3" s="98">
        <f>VLOOKUP($A3,'[6]PAU Rev Results CY19 created 20'!$A:$H,6,FALSE)</f>
        <v>162863.74000000005</v>
      </c>
      <c r="E3" s="98">
        <f>VLOOKUP($A3,'[6]PAU Rev Results CY19 created 20'!$A:$H,7,FALSE)</f>
        <v>21525786.289999969</v>
      </c>
      <c r="F3" s="97">
        <f>SUM(C3:E3)</f>
        <v>43920296.649999961</v>
      </c>
      <c r="G3" s="121">
        <f>D3+C3</f>
        <v>22394510.359999996</v>
      </c>
      <c r="H3" s="127">
        <f>VLOOKUP(A3,'[7]Summary - All Payers'!$A:$X,20,FALSE)</f>
        <v>367775288.56</v>
      </c>
      <c r="I3" s="134"/>
      <c r="J3" s="134"/>
      <c r="K3" s="134"/>
      <c r="L3" s="135"/>
      <c r="M3" s="135"/>
    </row>
    <row r="4" spans="1:13" x14ac:dyDescent="0.25">
      <c r="A4" s="81">
        <v>210002</v>
      </c>
      <c r="B4" s="81" t="s">
        <v>60</v>
      </c>
      <c r="C4" s="98">
        <f>VLOOKUP($A4,'[6]PAU Rev Results CY19 created 20'!$A:$H,5,FALSE)</f>
        <v>26599737.850000001</v>
      </c>
      <c r="D4" s="98">
        <f>VLOOKUP($A4,'[6]PAU Rev Results CY19 created 20'!$A:$H,6,FALSE)</f>
        <v>996865.51000000036</v>
      </c>
      <c r="E4" s="98">
        <f>VLOOKUP($A4,'[6]PAU Rev Results CY19 created 20'!$A:$H,7,FALSE)</f>
        <v>96329775.309999779</v>
      </c>
      <c r="F4" s="97">
        <f t="shared" ref="F4:F50" si="0">SUM(C4:E4)</f>
        <v>123926378.66999978</v>
      </c>
      <c r="G4" s="121">
        <f t="shared" ref="G4:G52" si="1">D4+C4</f>
        <v>27596603.360000003</v>
      </c>
      <c r="H4" s="127">
        <f>VLOOKUP(A4,'[7]Summary - All Payers'!$A:$X,20,FALSE)</f>
        <v>1843355825.24</v>
      </c>
      <c r="I4" s="134"/>
      <c r="J4" s="134"/>
      <c r="K4" s="134"/>
      <c r="L4" s="135"/>
      <c r="M4" s="135"/>
    </row>
    <row r="5" spans="1:13" x14ac:dyDescent="0.25">
      <c r="A5" s="81">
        <v>210003</v>
      </c>
      <c r="B5" s="81" t="s">
        <v>131</v>
      </c>
      <c r="C5" s="98">
        <f>VLOOKUP($A5,'[6]PAU Rev Results CY19 created 20'!$A:$H,5,FALSE)</f>
        <v>22105519.719999999</v>
      </c>
      <c r="D5" s="98">
        <f>VLOOKUP($A5,'[6]PAU Rev Results CY19 created 20'!$A:$H,6,FALSE)</f>
        <v>0</v>
      </c>
      <c r="E5" s="98">
        <f>VLOOKUP($A5,'[6]PAU Rev Results CY19 created 20'!$A:$H,7,FALSE)</f>
        <v>24787623.389999989</v>
      </c>
      <c r="F5" s="97">
        <f t="shared" si="0"/>
        <v>46893143.109999985</v>
      </c>
      <c r="G5" s="121">
        <f>D5+C5</f>
        <v>22105519.719999999</v>
      </c>
      <c r="H5" s="127">
        <f>VLOOKUP(A5,'[7]Summary - All Payers'!$A:$X,20,FALSE)</f>
        <v>337757724.79000002</v>
      </c>
      <c r="I5" s="134"/>
      <c r="J5" s="134"/>
      <c r="K5" s="134"/>
      <c r="L5" s="135"/>
      <c r="M5" s="135"/>
    </row>
    <row r="6" spans="1:13" x14ac:dyDescent="0.25">
      <c r="A6" s="81">
        <v>210004</v>
      </c>
      <c r="B6" s="81" t="s">
        <v>68</v>
      </c>
      <c r="C6" s="98">
        <f>VLOOKUP($A6,'[6]PAU Rev Results CY19 created 20'!$A:$H,5,FALSE)</f>
        <v>23093253.199999951</v>
      </c>
      <c r="D6" s="98">
        <f>VLOOKUP($A6,'[6]PAU Rev Results CY19 created 20'!$A:$H,6,FALSE)</f>
        <v>77463.95</v>
      </c>
      <c r="E6" s="98">
        <f>VLOOKUP($A6,'[6]PAU Rev Results CY19 created 20'!$A:$H,7,FALSE)</f>
        <v>33370405.739999995</v>
      </c>
      <c r="F6" s="97">
        <f t="shared" si="0"/>
        <v>56541122.889999941</v>
      </c>
      <c r="G6" s="121">
        <f t="shared" si="1"/>
        <v>23170717.14999995</v>
      </c>
      <c r="H6" s="127">
        <f>VLOOKUP(A6,'[7]Summary - All Payers'!$A:$X,20,FALSE)</f>
        <v>522908718.86000001</v>
      </c>
      <c r="I6" s="134"/>
      <c r="J6" s="134"/>
      <c r="K6" s="134"/>
      <c r="L6" s="135"/>
      <c r="M6" s="135"/>
    </row>
    <row r="7" spans="1:13" x14ac:dyDescent="0.25">
      <c r="A7" s="81">
        <v>210005</v>
      </c>
      <c r="B7" s="81" t="s">
        <v>69</v>
      </c>
      <c r="C7" s="98">
        <f>VLOOKUP($A7,'[6]PAU Rev Results CY19 created 20'!$A:$H,5,FALSE)</f>
        <v>21430940.610000033</v>
      </c>
      <c r="D7" s="98">
        <f>VLOOKUP($A7,'[6]PAU Rev Results CY19 created 20'!$A:$H,6,FALSE)</f>
        <v>64453.200000000004</v>
      </c>
      <c r="E7" s="98">
        <f>VLOOKUP($A7,'[6]PAU Rev Results CY19 created 20'!$A:$H,7,FALSE)</f>
        <v>22540379.039999999</v>
      </c>
      <c r="F7" s="97">
        <f t="shared" si="0"/>
        <v>44035772.850000031</v>
      </c>
      <c r="G7" s="121">
        <f t="shared" si="1"/>
        <v>21495393.810000032</v>
      </c>
      <c r="H7" s="127">
        <f>VLOOKUP(A7,'[7]Summary - All Payers'!$A:$X,20,FALSE)</f>
        <v>365156567.12</v>
      </c>
      <c r="I7" s="134"/>
      <c r="J7" s="134"/>
      <c r="K7" s="134"/>
      <c r="L7" s="135"/>
      <c r="M7" s="135"/>
    </row>
    <row r="8" spans="1:13" x14ac:dyDescent="0.25">
      <c r="A8" s="81">
        <v>210006</v>
      </c>
      <c r="B8" s="81" t="s">
        <v>70</v>
      </c>
      <c r="C8" s="98">
        <f>VLOOKUP($A8,'[6]PAU Rev Results CY19 created 20'!$A:$H,5,FALSE)</f>
        <v>9258977.8000000007</v>
      </c>
      <c r="D8" s="98">
        <f>VLOOKUP($A8,'[6]PAU Rev Results CY19 created 20'!$A:$H,6,FALSE)</f>
        <v>0</v>
      </c>
      <c r="E8" s="98">
        <f>VLOOKUP($A8,'[6]PAU Rev Results CY19 created 20'!$A:$H,7,FALSE)</f>
        <v>9453263.2100000009</v>
      </c>
      <c r="F8" s="97">
        <f t="shared" si="0"/>
        <v>18712241.010000002</v>
      </c>
      <c r="G8" s="121">
        <f t="shared" si="1"/>
        <v>9258977.8000000007</v>
      </c>
      <c r="H8" s="127">
        <f>VLOOKUP(A8,'[7]Summary - All Payers'!$A:$X,20,FALSE)</f>
        <v>109604385.56</v>
      </c>
      <c r="I8" s="134"/>
      <c r="J8" s="134"/>
      <c r="K8" s="134"/>
      <c r="L8" s="135"/>
      <c r="M8" s="135"/>
    </row>
    <row r="9" spans="1:13" x14ac:dyDescent="0.25">
      <c r="A9" s="81">
        <v>210008</v>
      </c>
      <c r="B9" s="81" t="s">
        <v>71</v>
      </c>
      <c r="C9" s="98">
        <f>VLOOKUP($A9,'[6]PAU Rev Results CY19 created 20'!$A:$H,5,FALSE)</f>
        <v>13757490.970000001</v>
      </c>
      <c r="D9" s="98">
        <f>VLOOKUP($A9,'[6]PAU Rev Results CY19 created 20'!$A:$H,6,FALSE)</f>
        <v>0</v>
      </c>
      <c r="E9" s="98">
        <f>VLOOKUP($A9,'[6]PAU Rev Results CY19 created 20'!$A:$H,7,FALSE)</f>
        <v>16297229.060000006</v>
      </c>
      <c r="F9" s="97">
        <f t="shared" si="0"/>
        <v>30054720.030000009</v>
      </c>
      <c r="G9" s="121">
        <f t="shared" si="1"/>
        <v>13757490.970000001</v>
      </c>
      <c r="H9" s="127">
        <f>VLOOKUP(A9,'[7]Summary - All Payers'!$A:$X,20,FALSE)</f>
        <v>572969550.13</v>
      </c>
      <c r="I9" s="134"/>
      <c r="J9" s="134"/>
      <c r="K9" s="134"/>
      <c r="L9" s="135"/>
      <c r="M9" s="135"/>
    </row>
    <row r="10" spans="1:13" x14ac:dyDescent="0.25">
      <c r="A10" s="81">
        <v>210009</v>
      </c>
      <c r="B10" s="81" t="s">
        <v>72</v>
      </c>
      <c r="C10" s="98">
        <f>VLOOKUP($A10,'[6]PAU Rev Results CY19 created 20'!$A:$H,5,FALSE)</f>
        <v>51260159.210000023</v>
      </c>
      <c r="D10" s="98">
        <f>VLOOKUP($A10,'[6]PAU Rev Results CY19 created 20'!$A:$H,6,FALSE)</f>
        <v>2139841.8900000006</v>
      </c>
      <c r="E10" s="98">
        <f>VLOOKUP($A10,'[6]PAU Rev Results CY19 created 20'!$A:$H,7,FALSE)</f>
        <v>155738880.85000059</v>
      </c>
      <c r="F10" s="97">
        <f t="shared" si="0"/>
        <v>209138881.95000061</v>
      </c>
      <c r="G10" s="121">
        <f t="shared" si="1"/>
        <v>53400001.100000024</v>
      </c>
      <c r="H10" s="127">
        <f>VLOOKUP(A10,'[7]Summary - All Payers'!$A:$X,20,FALSE)</f>
        <v>2553173185.9899998</v>
      </c>
      <c r="I10" s="134"/>
      <c r="J10" s="134"/>
      <c r="K10" s="134"/>
      <c r="L10" s="135"/>
      <c r="M10" s="135"/>
    </row>
    <row r="11" spans="1:13" x14ac:dyDescent="0.25">
      <c r="A11" s="81">
        <v>210010</v>
      </c>
      <c r="B11" s="81" t="s">
        <v>73</v>
      </c>
      <c r="C11" s="98">
        <f>VLOOKUP($A11,'[6]PAU Rev Results CY19 created 20'!$A:$H,5,FALSE)</f>
        <v>3434395.8499999992</v>
      </c>
      <c r="D11" s="98">
        <f>VLOOKUP($A11,'[6]PAU Rev Results CY19 created 20'!$A:$H,6,FALSE)</f>
        <v>0</v>
      </c>
      <c r="E11" s="98">
        <f>VLOOKUP($A11,'[6]PAU Rev Results CY19 created 20'!$A:$H,7,FALSE)</f>
        <v>3027894.81</v>
      </c>
      <c r="F11" s="97">
        <f t="shared" si="0"/>
        <v>6462290.6599999992</v>
      </c>
      <c r="G11" s="121">
        <f t="shared" si="1"/>
        <v>3434395.8499999992</v>
      </c>
      <c r="H11" s="127">
        <f>VLOOKUP(A11,'[7]Summary - All Payers'!$A:$X,20,FALSE)</f>
        <v>42528867.630000003</v>
      </c>
      <c r="I11" s="134"/>
      <c r="J11" s="134"/>
      <c r="K11" s="134"/>
      <c r="L11" s="135"/>
      <c r="M11" s="135"/>
    </row>
    <row r="12" spans="1:13" x14ac:dyDescent="0.25">
      <c r="A12" s="81">
        <v>210011</v>
      </c>
      <c r="B12" s="81" t="s">
        <v>132</v>
      </c>
      <c r="C12" s="98">
        <f>VLOOKUP($A12,'[6]PAU Rev Results CY19 created 20'!$A:$H,5,FALSE)</f>
        <v>31528368.039999988</v>
      </c>
      <c r="D12" s="98">
        <f>VLOOKUP($A12,'[6]PAU Rev Results CY19 created 20'!$A:$H,6,FALSE)</f>
        <v>331214.16000000003</v>
      </c>
      <c r="E12" s="98">
        <f>VLOOKUP($A12,'[6]PAU Rev Results CY19 created 20'!$A:$H,7,FALSE)</f>
        <v>31513565.15000001</v>
      </c>
      <c r="F12" s="97">
        <f t="shared" si="0"/>
        <v>63373147.349999994</v>
      </c>
      <c r="G12" s="121">
        <f t="shared" si="1"/>
        <v>31859582.199999988</v>
      </c>
      <c r="H12" s="127">
        <f>VLOOKUP(A12,'[7]Summary - All Payers'!$A:$X,20,FALSE)</f>
        <v>432391813.98000002</v>
      </c>
      <c r="I12" s="134"/>
      <c r="J12" s="134"/>
      <c r="K12" s="134"/>
      <c r="L12" s="135"/>
      <c r="M12" s="135"/>
    </row>
    <row r="13" spans="1:13" x14ac:dyDescent="0.25">
      <c r="A13" s="81">
        <v>210012</v>
      </c>
      <c r="B13" s="81" t="s">
        <v>75</v>
      </c>
      <c r="C13" s="98">
        <f>VLOOKUP($A13,'[6]PAU Rev Results CY19 created 20'!$A:$H,5,FALSE)</f>
        <v>31000743.479999989</v>
      </c>
      <c r="D13" s="98">
        <f>VLOOKUP($A13,'[6]PAU Rev Results CY19 created 20'!$A:$H,6,FALSE)</f>
        <v>839972.53000000026</v>
      </c>
      <c r="E13" s="98">
        <f>VLOOKUP($A13,'[6]PAU Rev Results CY19 created 20'!$A:$H,7,FALSE)</f>
        <v>37714701.090000033</v>
      </c>
      <c r="F13" s="97">
        <f t="shared" si="0"/>
        <v>69555417.100000024</v>
      </c>
      <c r="G13" s="121">
        <f t="shared" si="1"/>
        <v>31840716.00999999</v>
      </c>
      <c r="H13" s="127">
        <f>VLOOKUP(A13,'[7]Summary - All Payers'!$A:$X,20,FALSE)</f>
        <v>814340406.92999995</v>
      </c>
      <c r="I13" s="134"/>
      <c r="J13" s="134"/>
      <c r="K13" s="134"/>
      <c r="L13" s="135"/>
      <c r="M13" s="135"/>
    </row>
    <row r="14" spans="1:13" x14ac:dyDescent="0.25">
      <c r="A14" s="81">
        <v>210013</v>
      </c>
      <c r="B14" s="81" t="s">
        <v>76</v>
      </c>
      <c r="C14" s="98"/>
      <c r="D14" s="98"/>
      <c r="E14" s="98"/>
      <c r="F14" s="97"/>
      <c r="G14" s="121"/>
      <c r="H14" s="127"/>
      <c r="I14" s="134"/>
      <c r="J14" s="134"/>
      <c r="K14" s="134"/>
      <c r="L14" s="135"/>
      <c r="M14" s="135"/>
    </row>
    <row r="15" spans="1:13" x14ac:dyDescent="0.25">
      <c r="A15" s="81">
        <v>210015</v>
      </c>
      <c r="B15" s="81" t="s">
        <v>133</v>
      </c>
      <c r="C15" s="98">
        <f>VLOOKUP($A15,'[6]PAU Rev Results CY19 created 20'!$A:$H,5,FALSE)</f>
        <v>37979132.600000098</v>
      </c>
      <c r="D15" s="98">
        <f>VLOOKUP($A15,'[6]PAU Rev Results CY19 created 20'!$A:$H,6,FALSE)</f>
        <v>33500.83</v>
      </c>
      <c r="E15" s="98">
        <f>VLOOKUP($A15,'[6]PAU Rev Results CY19 created 20'!$A:$H,7,FALSE)</f>
        <v>38846161.889999978</v>
      </c>
      <c r="F15" s="97">
        <f t="shared" si="0"/>
        <v>76858795.320000082</v>
      </c>
      <c r="G15" s="121">
        <f t="shared" si="1"/>
        <v>38012633.430000097</v>
      </c>
      <c r="H15" s="127">
        <f>VLOOKUP(A15,'[7]Summary - All Payers'!$A:$X,20,FALSE)</f>
        <v>570370831.00999999</v>
      </c>
      <c r="I15" s="134"/>
      <c r="J15" s="134"/>
      <c r="K15" s="134"/>
      <c r="L15" s="135"/>
      <c r="M15" s="135"/>
    </row>
    <row r="16" spans="1:13" x14ac:dyDescent="0.25">
      <c r="A16" s="81">
        <v>210016</v>
      </c>
      <c r="B16" s="81" t="s">
        <v>134</v>
      </c>
      <c r="C16" s="98">
        <f>VLOOKUP($A16,'[6]PAU Rev Results CY19 created 20'!$A:$H,5,FALSE)</f>
        <v>19065548.749999978</v>
      </c>
      <c r="D16" s="98">
        <f>VLOOKUP($A16,'[6]PAU Rev Results CY19 created 20'!$A:$H,6,FALSE)</f>
        <v>0</v>
      </c>
      <c r="E16" s="98">
        <f>VLOOKUP($A16,'[6]PAU Rev Results CY19 created 20'!$A:$H,7,FALSE)</f>
        <v>19951803.449999999</v>
      </c>
      <c r="F16" s="97">
        <f t="shared" si="0"/>
        <v>39017352.199999973</v>
      </c>
      <c r="G16" s="121">
        <f t="shared" si="1"/>
        <v>19065548.749999978</v>
      </c>
      <c r="H16" s="127">
        <f>VLOOKUP(A16,'[7]Summary - All Payers'!$A:$X,20,FALSE)</f>
        <v>300669202.12</v>
      </c>
      <c r="I16" s="134"/>
      <c r="J16" s="134"/>
      <c r="K16" s="134"/>
      <c r="L16" s="135"/>
      <c r="M16" s="135"/>
    </row>
    <row r="17" spans="1:13" x14ac:dyDescent="0.25">
      <c r="A17" s="81">
        <v>210017</v>
      </c>
      <c r="B17" s="81" t="s">
        <v>79</v>
      </c>
      <c r="C17" s="98">
        <f>VLOOKUP($A17,'[6]PAU Rev Results CY19 created 20'!$A:$H,5,FALSE)</f>
        <v>3107158.1799999978</v>
      </c>
      <c r="D17" s="98">
        <f>VLOOKUP($A17,'[6]PAU Rev Results CY19 created 20'!$A:$H,6,FALSE)</f>
        <v>39555.549999999996</v>
      </c>
      <c r="E17" s="98">
        <f>VLOOKUP($A17,'[6]PAU Rev Results CY19 created 20'!$A:$H,7,FALSE)</f>
        <v>1087473.83</v>
      </c>
      <c r="F17" s="97">
        <f t="shared" si="0"/>
        <v>4234187.5599999977</v>
      </c>
      <c r="G17" s="121">
        <f t="shared" si="1"/>
        <v>3146713.7299999977</v>
      </c>
      <c r="H17" s="127">
        <f>VLOOKUP(A17,'[7]Summary - All Payers'!$A:$X,20,FALSE)</f>
        <v>66245229.670000002</v>
      </c>
      <c r="I17" s="134"/>
      <c r="J17" s="134"/>
      <c r="K17" s="134"/>
      <c r="L17" s="135"/>
      <c r="M17" s="135"/>
    </row>
    <row r="18" spans="1:13" x14ac:dyDescent="0.25">
      <c r="A18" s="81">
        <v>210018</v>
      </c>
      <c r="B18" s="81" t="s">
        <v>135</v>
      </c>
      <c r="C18" s="98">
        <f>VLOOKUP($A18,'[6]PAU Rev Results CY19 created 20'!$A:$H,5,FALSE)</f>
        <v>9981917.5000000168</v>
      </c>
      <c r="D18" s="98">
        <f>VLOOKUP($A18,'[6]PAU Rev Results CY19 created 20'!$A:$H,6,FALSE)</f>
        <v>35275.72</v>
      </c>
      <c r="E18" s="98">
        <f>VLOOKUP($A18,'[6]PAU Rev Results CY19 created 20'!$A:$H,7,FALSE)</f>
        <v>11263795.809999997</v>
      </c>
      <c r="F18" s="97">
        <f t="shared" si="0"/>
        <v>21280989.030000016</v>
      </c>
      <c r="G18" s="121">
        <f t="shared" si="1"/>
        <v>10017193.220000017</v>
      </c>
      <c r="H18" s="127">
        <f>VLOOKUP(A18,'[7]Summary - All Payers'!$A:$X,20,FALSE)</f>
        <v>182200240.83000001</v>
      </c>
      <c r="I18" s="134"/>
      <c r="J18" s="134"/>
      <c r="K18" s="134"/>
      <c r="L18" s="135"/>
      <c r="M18" s="135"/>
    </row>
    <row r="19" spans="1:13" x14ac:dyDescent="0.25">
      <c r="A19" s="81">
        <v>210019</v>
      </c>
      <c r="B19" s="81" t="s">
        <v>136</v>
      </c>
      <c r="C19" s="98">
        <f>VLOOKUP($A19,'[6]PAU Rev Results CY19 created 20'!$A:$H,5,FALSE)</f>
        <v>19345789.180000022</v>
      </c>
      <c r="D19" s="98">
        <f>VLOOKUP($A19,'[6]PAU Rev Results CY19 created 20'!$A:$H,6,FALSE)</f>
        <v>118918.95</v>
      </c>
      <c r="E19" s="98">
        <f>VLOOKUP($A19,'[6]PAU Rev Results CY19 created 20'!$A:$H,7,FALSE)</f>
        <v>25512455.52</v>
      </c>
      <c r="F19" s="97">
        <f t="shared" si="0"/>
        <v>44977163.650000021</v>
      </c>
      <c r="G19" s="121">
        <f t="shared" si="1"/>
        <v>19464708.130000021</v>
      </c>
      <c r="H19" s="127">
        <f>VLOOKUP(A19,'[7]Summary - All Payers'!$A:$X,20,FALSE)</f>
        <v>465164514.52999997</v>
      </c>
      <c r="I19" s="134"/>
      <c r="J19" s="134"/>
      <c r="K19" s="134"/>
      <c r="L19" s="135"/>
      <c r="M19" s="135"/>
    </row>
    <row r="20" spans="1:13" x14ac:dyDescent="0.25">
      <c r="A20" s="81">
        <v>210022</v>
      </c>
      <c r="B20" s="81" t="s">
        <v>81</v>
      </c>
      <c r="C20" s="98">
        <f>VLOOKUP($A20,'[6]PAU Rev Results CY19 created 20'!$A:$H,5,FALSE)</f>
        <v>11174889.460000005</v>
      </c>
      <c r="D20" s="98">
        <f>VLOOKUP($A20,'[6]PAU Rev Results CY19 created 20'!$A:$H,6,FALSE)</f>
        <v>3402.21</v>
      </c>
      <c r="E20" s="98">
        <f>VLOOKUP($A20,'[6]PAU Rev Results CY19 created 20'!$A:$H,7,FALSE)</f>
        <v>21183428.750000007</v>
      </c>
      <c r="F20" s="97">
        <f t="shared" si="0"/>
        <v>32361720.420000013</v>
      </c>
      <c r="G20" s="121">
        <f t="shared" si="1"/>
        <v>11178291.670000006</v>
      </c>
      <c r="H20" s="127">
        <f>VLOOKUP(A20,'[7]Summary - All Payers'!$A:$X,20,FALSE)</f>
        <v>342771761.87</v>
      </c>
      <c r="I20" s="134"/>
      <c r="J20" s="134"/>
      <c r="K20" s="134"/>
      <c r="L20" s="135"/>
      <c r="M20" s="135"/>
    </row>
    <row r="21" spans="1:13" x14ac:dyDescent="0.25">
      <c r="A21" s="81">
        <v>210023</v>
      </c>
      <c r="B21" s="81" t="s">
        <v>137</v>
      </c>
      <c r="C21" s="98">
        <f>VLOOKUP($A21,'[6]PAU Rev Results CY19 created 20'!$A:$H,5,FALSE)</f>
        <v>32066088.569999982</v>
      </c>
      <c r="D21" s="98">
        <f>VLOOKUP($A21,'[6]PAU Rev Results CY19 created 20'!$A:$H,6,FALSE)</f>
        <v>163123.08999999997</v>
      </c>
      <c r="E21" s="98">
        <f>VLOOKUP($A21,'[6]PAU Rev Results CY19 created 20'!$A:$H,7,FALSE)</f>
        <v>28919391.370000008</v>
      </c>
      <c r="F21" s="97">
        <f t="shared" si="0"/>
        <v>61148603.029999986</v>
      </c>
      <c r="G21" s="121">
        <f t="shared" si="1"/>
        <v>32229211.659999982</v>
      </c>
      <c r="H21" s="127">
        <f>VLOOKUP(A21,'[7]Summary - All Payers'!$A:$X,20,FALSE)</f>
        <v>656039438.83000004</v>
      </c>
      <c r="I21" s="134"/>
      <c r="J21" s="134"/>
      <c r="K21" s="134"/>
      <c r="L21" s="135"/>
      <c r="M21" s="135"/>
    </row>
    <row r="22" spans="1:13" x14ac:dyDescent="0.25">
      <c r="A22" s="81">
        <v>210024</v>
      </c>
      <c r="B22" s="81" t="s">
        <v>138</v>
      </c>
      <c r="C22" s="98">
        <f>VLOOKUP($A22,'[6]PAU Rev Results CY19 created 20'!$A:$H,5,FALSE)</f>
        <v>27596280.940000031</v>
      </c>
      <c r="D22" s="98">
        <f>VLOOKUP($A22,'[6]PAU Rev Results CY19 created 20'!$A:$H,6,FALSE)</f>
        <v>5333.29</v>
      </c>
      <c r="E22" s="98">
        <f>VLOOKUP($A22,'[6]PAU Rev Results CY19 created 20'!$A:$H,7,FALSE)</f>
        <v>26040138.139999989</v>
      </c>
      <c r="F22" s="97">
        <f t="shared" si="0"/>
        <v>53641752.37000002</v>
      </c>
      <c r="G22" s="121">
        <f t="shared" si="1"/>
        <v>27601614.23000003</v>
      </c>
      <c r="H22" s="127">
        <f>VLOOKUP(A22,'[7]Summary - All Payers'!$A:$X,20,FALSE)</f>
        <v>425662192.95999998</v>
      </c>
      <c r="I22" s="134"/>
      <c r="J22" s="134"/>
      <c r="K22" s="134"/>
      <c r="L22" s="135"/>
      <c r="M22" s="135"/>
    </row>
    <row r="23" spans="1:13" x14ac:dyDescent="0.25">
      <c r="A23" s="81">
        <v>210027</v>
      </c>
      <c r="B23" s="81" t="s">
        <v>139</v>
      </c>
      <c r="C23" s="98">
        <f>VLOOKUP($A23,'[6]PAU Rev Results CY19 created 20'!$A:$H,5,FALSE)</f>
        <v>16238361.430000011</v>
      </c>
      <c r="D23" s="98">
        <f>VLOOKUP($A23,'[6]PAU Rev Results CY19 created 20'!$A:$H,6,FALSE)</f>
        <v>18164.71</v>
      </c>
      <c r="E23" s="98">
        <f>VLOOKUP($A23,'[6]PAU Rev Results CY19 created 20'!$A:$H,7,FALSE)</f>
        <v>18177565.119999994</v>
      </c>
      <c r="F23" s="97">
        <f t="shared" si="0"/>
        <v>34434091.260000005</v>
      </c>
      <c r="G23" s="121">
        <f t="shared" si="1"/>
        <v>16256526.140000012</v>
      </c>
      <c r="H23" s="127">
        <f>VLOOKUP(A23,'[7]Summary - All Payers'!$A:$X,20,FALSE)</f>
        <v>340308680.07999998</v>
      </c>
      <c r="I23" s="134"/>
      <c r="J23" s="134"/>
      <c r="K23" s="134"/>
      <c r="L23" s="135"/>
      <c r="M23" s="135"/>
    </row>
    <row r="24" spans="1:13" x14ac:dyDescent="0.25">
      <c r="A24" s="81">
        <v>210028</v>
      </c>
      <c r="B24" s="81" t="s">
        <v>140</v>
      </c>
      <c r="C24" s="98">
        <f>VLOOKUP($A24,'[6]PAU Rev Results CY19 created 20'!$A:$H,5,FALSE)</f>
        <v>12146434.619999981</v>
      </c>
      <c r="D24" s="98">
        <f>VLOOKUP($A24,'[6]PAU Rev Results CY19 created 20'!$A:$H,6,FALSE)</f>
        <v>2957.49</v>
      </c>
      <c r="E24" s="98">
        <f>VLOOKUP($A24,'[6]PAU Rev Results CY19 created 20'!$A:$H,7,FALSE)</f>
        <v>9264312.4999999963</v>
      </c>
      <c r="F24" s="97">
        <f t="shared" si="0"/>
        <v>21413704.609999977</v>
      </c>
      <c r="G24" s="121">
        <f t="shared" si="1"/>
        <v>12149392.109999981</v>
      </c>
      <c r="H24" s="127">
        <f>VLOOKUP(A24,'[7]Summary - All Payers'!$A:$X,20,FALSE)</f>
        <v>195213092.97</v>
      </c>
      <c r="I24" s="134"/>
      <c r="J24" s="134"/>
      <c r="K24" s="134"/>
      <c r="L24" s="135"/>
      <c r="M24" s="135"/>
    </row>
    <row r="25" spans="1:13" x14ac:dyDescent="0.25">
      <c r="A25" s="81">
        <v>210029</v>
      </c>
      <c r="B25" s="81" t="s">
        <v>141</v>
      </c>
      <c r="C25" s="98">
        <f>VLOOKUP($A25,'[6]PAU Rev Results CY19 created 20'!$A:$H,5,FALSE)</f>
        <v>32854161.249999966</v>
      </c>
      <c r="D25" s="98">
        <f>VLOOKUP($A25,'[6]PAU Rev Results CY19 created 20'!$A:$H,6,FALSE)</f>
        <v>206541.63999999998</v>
      </c>
      <c r="E25" s="98">
        <f>VLOOKUP($A25,'[6]PAU Rev Results CY19 created 20'!$A:$H,7,FALSE)</f>
        <v>44669194.189999975</v>
      </c>
      <c r="F25" s="97">
        <f t="shared" si="0"/>
        <v>77729897.079999939</v>
      </c>
      <c r="G25" s="121">
        <f t="shared" si="1"/>
        <v>33060702.889999967</v>
      </c>
      <c r="H25" s="127">
        <f>VLOOKUP(A25,'[7]Summary - All Payers'!$A:$X,20,FALSE)</f>
        <v>711672634.10000002</v>
      </c>
      <c r="I25" s="134"/>
      <c r="J25" s="134"/>
      <c r="K25" s="134"/>
      <c r="L25" s="135"/>
      <c r="M25" s="135"/>
    </row>
    <row r="26" spans="1:13" x14ac:dyDescent="0.25">
      <c r="A26" s="81">
        <v>210030</v>
      </c>
      <c r="B26" s="81" t="s">
        <v>86</v>
      </c>
      <c r="C26" s="98">
        <f>VLOOKUP($A26,'[6]PAU Rev Results CY19 created 20'!$A:$H,5,FALSE)</f>
        <v>2141468.2800000012</v>
      </c>
      <c r="D26" s="98">
        <f>VLOOKUP($A26,'[6]PAU Rev Results CY19 created 20'!$A:$H,6,FALSE)</f>
        <v>0</v>
      </c>
      <c r="E26" s="98">
        <f>VLOOKUP($A26,'[6]PAU Rev Results CY19 created 20'!$A:$H,7,FALSE)</f>
        <v>994698.87</v>
      </c>
      <c r="F26" s="97">
        <f t="shared" si="0"/>
        <v>3136167.1500000013</v>
      </c>
      <c r="G26" s="121">
        <f t="shared" si="1"/>
        <v>2141468.2800000012</v>
      </c>
      <c r="H26" s="127">
        <f>VLOOKUP(A26,'[7]Summary - All Payers'!$A:$X,20,FALSE)</f>
        <v>43952538.659999996</v>
      </c>
      <c r="I26" s="134"/>
      <c r="J26" s="134"/>
      <c r="K26" s="134"/>
      <c r="L26" s="135"/>
      <c r="M26" s="135"/>
    </row>
    <row r="27" spans="1:13" x14ac:dyDescent="0.25">
      <c r="A27" s="81">
        <v>210032</v>
      </c>
      <c r="B27" s="81" t="s">
        <v>87</v>
      </c>
      <c r="C27" s="98">
        <f>VLOOKUP($A27,'[6]PAU Rev Results CY19 created 20'!$A:$H,5,FALSE)</f>
        <v>8788543.3400000036</v>
      </c>
      <c r="D27" s="98">
        <f>VLOOKUP($A27,'[6]PAU Rev Results CY19 created 20'!$A:$H,6,FALSE)</f>
        <v>0</v>
      </c>
      <c r="E27" s="98">
        <f>VLOOKUP($A27,'[6]PAU Rev Results CY19 created 20'!$A:$H,7,FALSE)</f>
        <v>9841914.1599999946</v>
      </c>
      <c r="F27" s="97">
        <f t="shared" si="0"/>
        <v>18630457.5</v>
      </c>
      <c r="G27" s="121">
        <f t="shared" si="1"/>
        <v>8788543.3400000036</v>
      </c>
      <c r="H27" s="127">
        <f>VLOOKUP(A27,'[7]Summary - All Payers'!$A:$X,20,FALSE)</f>
        <v>165651661.97999999</v>
      </c>
      <c r="I27" s="134"/>
      <c r="J27" s="134"/>
      <c r="K27" s="134"/>
      <c r="L27" s="135"/>
      <c r="M27" s="135"/>
    </row>
    <row r="28" spans="1:13" x14ac:dyDescent="0.25">
      <c r="A28" s="81">
        <v>210033</v>
      </c>
      <c r="B28" s="81" t="s">
        <v>88</v>
      </c>
      <c r="C28" s="98">
        <f>VLOOKUP($A28,'[6]PAU Rev Results CY19 created 20'!$A:$H,5,FALSE)</f>
        <v>19386199.539999969</v>
      </c>
      <c r="D28" s="98">
        <f>VLOOKUP($A28,'[6]PAU Rev Results CY19 created 20'!$A:$H,6,FALSE)</f>
        <v>50305.05</v>
      </c>
      <c r="E28" s="98">
        <f>VLOOKUP($A28,'[6]PAU Rev Results CY19 created 20'!$A:$H,7,FALSE)</f>
        <v>15853752.610000005</v>
      </c>
      <c r="F28" s="97">
        <f t="shared" si="0"/>
        <v>35290257.199999973</v>
      </c>
      <c r="G28" s="121">
        <f t="shared" si="1"/>
        <v>19436504.58999997</v>
      </c>
      <c r="H28" s="127">
        <f>VLOOKUP(A28,'[7]Summary - All Payers'!$A:$X,20,FALSE)</f>
        <v>238156297.03999999</v>
      </c>
      <c r="I28" s="134"/>
      <c r="J28" s="134"/>
      <c r="K28" s="134"/>
      <c r="L28" s="135"/>
      <c r="M28" s="135"/>
    </row>
    <row r="29" spans="1:13" x14ac:dyDescent="0.25">
      <c r="A29" s="81">
        <v>210034</v>
      </c>
      <c r="B29" s="81" t="s">
        <v>142</v>
      </c>
      <c r="C29" s="98">
        <f>VLOOKUP($A29,'[6]PAU Rev Results CY19 created 20'!$A:$H,5,FALSE)</f>
        <v>18322068.790000025</v>
      </c>
      <c r="D29" s="98">
        <f>VLOOKUP($A29,'[6]PAU Rev Results CY19 created 20'!$A:$H,6,FALSE)</f>
        <v>0</v>
      </c>
      <c r="E29" s="98">
        <f>VLOOKUP($A29,'[6]PAU Rev Results CY19 created 20'!$A:$H,7,FALSE)</f>
        <v>16559172.819999993</v>
      </c>
      <c r="F29" s="97">
        <f t="shared" si="0"/>
        <v>34881241.610000014</v>
      </c>
      <c r="G29" s="121">
        <f t="shared" si="1"/>
        <v>18322068.790000025</v>
      </c>
      <c r="H29" s="127">
        <f>VLOOKUP(A29,'[7]Summary - All Payers'!$A:$X,20,FALSE)</f>
        <v>191505185.25999999</v>
      </c>
      <c r="I29" s="134"/>
      <c r="J29" s="134"/>
      <c r="K29" s="134"/>
      <c r="L29" s="135"/>
      <c r="M29" s="135"/>
    </row>
    <row r="30" spans="1:13" x14ac:dyDescent="0.25">
      <c r="A30" s="81">
        <v>210035</v>
      </c>
      <c r="B30" s="81" t="s">
        <v>143</v>
      </c>
      <c r="C30" s="98">
        <f>VLOOKUP($A30,'[6]PAU Rev Results CY19 created 20'!$A:$H,5,FALSE)</f>
        <v>10811841.340000002</v>
      </c>
      <c r="D30" s="98">
        <f>VLOOKUP($A30,'[6]PAU Rev Results CY19 created 20'!$A:$H,6,FALSE)</f>
        <v>61335.859999999993</v>
      </c>
      <c r="E30" s="98">
        <f>VLOOKUP($A30,'[6]PAU Rev Results CY19 created 20'!$A:$H,7,FALSE)</f>
        <v>11188745.390000017</v>
      </c>
      <c r="F30" s="97">
        <f t="shared" si="0"/>
        <v>22061922.590000018</v>
      </c>
      <c r="G30" s="121">
        <f t="shared" si="1"/>
        <v>10873177.200000001</v>
      </c>
      <c r="H30" s="127">
        <f>VLOOKUP(A30,'[7]Summary - All Payers'!$A:$X,20,FALSE)</f>
        <v>160613882.34</v>
      </c>
      <c r="I30" s="134"/>
      <c r="J30" s="134"/>
      <c r="K30" s="134"/>
      <c r="L30" s="135"/>
      <c r="M30" s="135"/>
    </row>
    <row r="31" spans="1:13" x14ac:dyDescent="0.25">
      <c r="A31" s="81">
        <v>210037</v>
      </c>
      <c r="B31" s="81" t="s">
        <v>91</v>
      </c>
      <c r="C31" s="98">
        <f>VLOOKUP($A31,'[6]PAU Rev Results CY19 created 20'!$A:$H,5,FALSE)</f>
        <v>8636036.5700000077</v>
      </c>
      <c r="D31" s="98">
        <f>VLOOKUP($A31,'[6]PAU Rev Results CY19 created 20'!$A:$H,6,FALSE)</f>
        <v>49035.560000000005</v>
      </c>
      <c r="E31" s="98">
        <f>VLOOKUP($A31,'[6]PAU Rev Results CY19 created 20'!$A:$H,7,FALSE)</f>
        <v>9780684.9700000025</v>
      </c>
      <c r="F31" s="97">
        <f t="shared" si="0"/>
        <v>18465757.100000009</v>
      </c>
      <c r="G31" s="121">
        <f t="shared" si="1"/>
        <v>8685072.1300000083</v>
      </c>
      <c r="H31" s="127">
        <f>VLOOKUP(A31,'[7]Summary - All Payers'!$A:$X,20,FALSE)</f>
        <v>249260902.16</v>
      </c>
      <c r="I31" s="134"/>
      <c r="J31" s="134"/>
      <c r="K31" s="134"/>
      <c r="L31" s="135"/>
      <c r="M31" s="135"/>
    </row>
    <row r="32" spans="1:13" x14ac:dyDescent="0.25">
      <c r="A32" s="81">
        <v>210038</v>
      </c>
      <c r="B32" s="81" t="s">
        <v>92</v>
      </c>
      <c r="C32" s="98">
        <f>VLOOKUP($A32,'[6]PAU Rev Results CY19 created 20'!$A:$H,5,FALSE)</f>
        <v>15170482.719999991</v>
      </c>
      <c r="D32" s="98">
        <f>VLOOKUP($A32,'[6]PAU Rev Results CY19 created 20'!$A:$H,6,FALSE)</f>
        <v>0</v>
      </c>
      <c r="E32" s="98">
        <f>VLOOKUP($A32,'[6]PAU Rev Results CY19 created 20'!$A:$H,7,FALSE)</f>
        <v>17423261.749999996</v>
      </c>
      <c r="F32" s="97">
        <f t="shared" si="0"/>
        <v>32593744.469999988</v>
      </c>
      <c r="G32" s="121">
        <f t="shared" si="1"/>
        <v>15170482.719999991</v>
      </c>
      <c r="H32" s="127">
        <f>VLOOKUP(A32,'[7]Summary - All Payers'!$A:$X,20,FALSE)</f>
        <v>231560786.49000001</v>
      </c>
      <c r="I32" s="134"/>
      <c r="J32" s="134"/>
      <c r="K32" s="134"/>
      <c r="L32" s="135"/>
      <c r="M32" s="135"/>
    </row>
    <row r="33" spans="1:13" x14ac:dyDescent="0.25">
      <c r="A33" s="81">
        <v>210039</v>
      </c>
      <c r="B33" s="81" t="s">
        <v>93</v>
      </c>
      <c r="C33" s="98">
        <f>VLOOKUP($A33,'[6]PAU Rev Results CY19 created 20'!$A:$H,5,FALSE)</f>
        <v>9605068.0999999903</v>
      </c>
      <c r="D33" s="98">
        <f>VLOOKUP($A33,'[6]PAU Rev Results CY19 created 20'!$A:$H,6,FALSE)</f>
        <v>61895.029999999984</v>
      </c>
      <c r="E33" s="98">
        <f>VLOOKUP($A33,'[6]PAU Rev Results CY19 created 20'!$A:$H,7,FALSE)</f>
        <v>9097377.7299999986</v>
      </c>
      <c r="F33" s="97">
        <f t="shared" si="0"/>
        <v>18764340.859999988</v>
      </c>
      <c r="G33" s="121">
        <f t="shared" si="1"/>
        <v>9666963.1299999896</v>
      </c>
      <c r="H33" s="127">
        <f>VLOOKUP(A33,'[7]Summary - All Payers'!$A:$X,20,FALSE)</f>
        <v>155126148.34</v>
      </c>
      <c r="I33" s="134"/>
      <c r="J33" s="134"/>
      <c r="K33" s="134"/>
      <c r="L33" s="135"/>
      <c r="M33" s="135"/>
    </row>
    <row r="34" spans="1:13" x14ac:dyDescent="0.25">
      <c r="A34" s="81">
        <v>210040</v>
      </c>
      <c r="B34" s="81" t="s">
        <v>94</v>
      </c>
      <c r="C34" s="98">
        <f>VLOOKUP($A34,'[6]PAU Rev Results CY19 created 20'!$A:$H,5,FALSE)</f>
        <v>18578628.299999971</v>
      </c>
      <c r="D34" s="98">
        <f>VLOOKUP($A34,'[6]PAU Rev Results CY19 created 20'!$A:$H,6,FALSE)</f>
        <v>0</v>
      </c>
      <c r="E34" s="98">
        <f>VLOOKUP($A34,'[6]PAU Rev Results CY19 created 20'!$A:$H,7,FALSE)</f>
        <v>19191626.680000037</v>
      </c>
      <c r="F34" s="97">
        <f t="shared" si="0"/>
        <v>37770254.980000004</v>
      </c>
      <c r="G34" s="121">
        <f t="shared" si="1"/>
        <v>18578628.299999971</v>
      </c>
      <c r="H34" s="127">
        <f>VLOOKUP(A34,'[7]Summary - All Payers'!$A:$X,20,FALSE)</f>
        <v>273003822.95999998</v>
      </c>
      <c r="I34" s="134"/>
      <c r="J34" s="134"/>
      <c r="K34" s="134"/>
      <c r="L34" s="135"/>
      <c r="M34" s="135"/>
    </row>
    <row r="35" spans="1:13" x14ac:dyDescent="0.25">
      <c r="A35" s="81">
        <v>210043</v>
      </c>
      <c r="B35" s="81" t="s">
        <v>95</v>
      </c>
      <c r="C35" s="98">
        <f>VLOOKUP($A35,'[6]PAU Rev Results CY19 created 20'!$A:$H,5,FALSE)</f>
        <v>25675977.21000006</v>
      </c>
      <c r="D35" s="98">
        <f>VLOOKUP($A35,'[6]PAU Rev Results CY19 created 20'!$A:$H,6,FALSE)</f>
        <v>299729.06999999995</v>
      </c>
      <c r="E35" s="98">
        <f>VLOOKUP($A35,'[6]PAU Rev Results CY19 created 20'!$A:$H,7,FALSE)</f>
        <v>37571810.150000028</v>
      </c>
      <c r="F35" s="97">
        <f t="shared" si="0"/>
        <v>63547516.430000089</v>
      </c>
      <c r="G35" s="121">
        <f t="shared" si="1"/>
        <v>25975706.280000061</v>
      </c>
      <c r="H35" s="127">
        <f>VLOOKUP(A35,'[7]Summary - All Payers'!$A:$X,20,FALSE)</f>
        <v>467181820.74000001</v>
      </c>
      <c r="I35" s="134"/>
      <c r="J35" s="134"/>
      <c r="K35" s="134"/>
      <c r="L35" s="135"/>
      <c r="M35" s="135"/>
    </row>
    <row r="36" spans="1:13" x14ac:dyDescent="0.25">
      <c r="A36" s="81">
        <v>210044</v>
      </c>
      <c r="B36" s="81" t="s">
        <v>96</v>
      </c>
      <c r="C36" s="98">
        <f>VLOOKUP($A36,'[6]PAU Rev Results CY19 created 20'!$A:$H,5,FALSE)</f>
        <v>23131625.200000018</v>
      </c>
      <c r="D36" s="98">
        <f>VLOOKUP($A36,'[6]PAU Rev Results CY19 created 20'!$A:$H,6,FALSE)</f>
        <v>142263.94</v>
      </c>
      <c r="E36" s="98">
        <f>VLOOKUP($A36,'[6]PAU Rev Results CY19 created 20'!$A:$H,7,FALSE)</f>
        <v>22035591.920000006</v>
      </c>
      <c r="F36" s="97">
        <f t="shared" si="0"/>
        <v>45309481.060000025</v>
      </c>
      <c r="G36" s="121">
        <f t="shared" si="1"/>
        <v>23273889.140000019</v>
      </c>
      <c r="H36" s="127">
        <f>VLOOKUP(A36,'[7]Summary - All Payers'!$A:$X,20,FALSE)</f>
        <v>490116776.56999999</v>
      </c>
      <c r="I36" s="134"/>
      <c r="J36" s="134"/>
      <c r="K36" s="134"/>
      <c r="L36" s="135"/>
      <c r="M36" s="135"/>
    </row>
    <row r="37" spans="1:13" x14ac:dyDescent="0.25">
      <c r="A37" s="81">
        <v>210045</v>
      </c>
      <c r="B37" s="81" t="s">
        <v>97</v>
      </c>
      <c r="C37" s="98">
        <f>VLOOKUP($A37,'[6]PAU Rev Results CY19 created 20'!$A:$H,5,FALSE)</f>
        <v>843021.79999999981</v>
      </c>
      <c r="D37" s="98">
        <f>VLOOKUP($A37,'[6]PAU Rev Results CY19 created 20'!$A:$H,6,FALSE)</f>
        <v>0</v>
      </c>
      <c r="E37" s="98">
        <f>VLOOKUP($A37,'[6]PAU Rev Results CY19 created 20'!$A:$H,7,FALSE)</f>
        <v>57081.83</v>
      </c>
      <c r="F37" s="97">
        <f t="shared" si="0"/>
        <v>900103.62999999977</v>
      </c>
      <c r="G37" s="121">
        <f t="shared" si="1"/>
        <v>843021.79999999981</v>
      </c>
      <c r="H37" s="127">
        <f>VLOOKUP(A37,'[7]Summary - All Payers'!$A:$X,20,FALSE)</f>
        <v>15779079.6</v>
      </c>
      <c r="I37" s="134"/>
      <c r="J37" s="134"/>
      <c r="K37" s="134"/>
      <c r="L37" s="135"/>
      <c r="M37" s="135"/>
    </row>
    <row r="38" spans="1:13" x14ac:dyDescent="0.25">
      <c r="A38" s="81">
        <v>210048</v>
      </c>
      <c r="B38" s="81" t="s">
        <v>144</v>
      </c>
      <c r="C38" s="98">
        <f>VLOOKUP($A38,'[6]PAU Rev Results CY19 created 20'!$A:$H,5,FALSE)</f>
        <v>15488759.669999994</v>
      </c>
      <c r="D38" s="98">
        <f>VLOOKUP($A38,'[6]PAU Rev Results CY19 created 20'!$A:$H,6,FALSE)</f>
        <v>35556.450000000004</v>
      </c>
      <c r="E38" s="98">
        <f>VLOOKUP($A38,'[6]PAU Rev Results CY19 created 20'!$A:$H,7,FALSE)</f>
        <v>22353161.98</v>
      </c>
      <c r="F38" s="97">
        <f t="shared" si="0"/>
        <v>37877478.099999994</v>
      </c>
      <c r="G38" s="121">
        <f t="shared" si="1"/>
        <v>15524316.119999994</v>
      </c>
      <c r="H38" s="127">
        <f>VLOOKUP(A38,'[7]Summary - All Payers'!$A:$X,20,FALSE)</f>
        <v>308874476.38</v>
      </c>
      <c r="I38" s="134"/>
      <c r="J38" s="134"/>
      <c r="K38" s="134"/>
      <c r="L38" s="135"/>
      <c r="M38" s="135"/>
    </row>
    <row r="39" spans="1:13" x14ac:dyDescent="0.25">
      <c r="A39" s="81">
        <v>210049</v>
      </c>
      <c r="B39" s="81" t="s">
        <v>145</v>
      </c>
      <c r="C39" s="98">
        <f>VLOOKUP($A39,'[6]PAU Rev Results CY19 created 20'!$A:$H,5,FALSE)</f>
        <v>18784982.090000007</v>
      </c>
      <c r="D39" s="98">
        <f>VLOOKUP($A39,'[6]PAU Rev Results CY19 created 20'!$A:$H,6,FALSE)</f>
        <v>178684.04</v>
      </c>
      <c r="E39" s="98">
        <f>VLOOKUP($A39,'[6]PAU Rev Results CY19 created 20'!$A:$H,7,FALSE)</f>
        <v>23084750.310000032</v>
      </c>
      <c r="F39" s="97">
        <f t="shared" si="0"/>
        <v>42048416.440000042</v>
      </c>
      <c r="G39" s="121">
        <f t="shared" si="1"/>
        <v>18963666.130000006</v>
      </c>
      <c r="H39" s="127">
        <f>VLOOKUP(A39,'[7]Summary - All Payers'!$A:$X,20,FALSE)</f>
        <v>332341373.32999998</v>
      </c>
      <c r="I39" s="134"/>
      <c r="J39" s="134"/>
      <c r="K39" s="134"/>
      <c r="L39" s="135"/>
      <c r="M39" s="135"/>
    </row>
    <row r="40" spans="1:13" x14ac:dyDescent="0.25">
      <c r="A40" s="81">
        <v>210051</v>
      </c>
      <c r="B40" s="81" t="s">
        <v>100</v>
      </c>
      <c r="C40" s="98">
        <f>VLOOKUP($A40,'[6]PAU Rev Results CY19 created 20'!$A:$H,5,FALSE)</f>
        <v>22943526.980000004</v>
      </c>
      <c r="D40" s="98">
        <f>VLOOKUP($A40,'[6]PAU Rev Results CY19 created 20'!$A:$H,6,FALSE)</f>
        <v>0</v>
      </c>
      <c r="E40" s="98">
        <f>VLOOKUP($A40,'[6]PAU Rev Results CY19 created 20'!$A:$H,7,FALSE)</f>
        <v>22438928.180000007</v>
      </c>
      <c r="F40" s="97">
        <f t="shared" si="0"/>
        <v>45382455.160000011</v>
      </c>
      <c r="G40" s="121">
        <f t="shared" si="1"/>
        <v>22943526.980000004</v>
      </c>
      <c r="H40" s="127">
        <f>VLOOKUP(A40,'[7]Summary - All Payers'!$A:$X,20,FALSE)</f>
        <v>264593476.77000001</v>
      </c>
      <c r="I40" s="134"/>
      <c r="J40" s="134"/>
      <c r="K40" s="134"/>
      <c r="L40" s="135"/>
      <c r="M40" s="135"/>
    </row>
    <row r="41" spans="1:13" x14ac:dyDescent="0.25">
      <c r="A41" s="81">
        <v>210055</v>
      </c>
      <c r="B41" s="81" t="s">
        <v>146</v>
      </c>
      <c r="C41" s="98"/>
      <c r="D41" s="98"/>
      <c r="E41" s="98"/>
      <c r="F41" s="97"/>
      <c r="G41" s="121"/>
      <c r="H41" s="127"/>
      <c r="I41" s="134"/>
      <c r="J41" s="134"/>
      <c r="K41" s="134"/>
      <c r="L41" s="135"/>
      <c r="M41" s="135"/>
    </row>
    <row r="42" spans="1:13" x14ac:dyDescent="0.25">
      <c r="A42" s="81">
        <v>210056</v>
      </c>
      <c r="B42" s="81" t="s">
        <v>147</v>
      </c>
      <c r="C42" s="98">
        <f>VLOOKUP($A42,'[6]PAU Rev Results CY19 created 20'!$A:$H,5,FALSE)</f>
        <v>26061883.840000052</v>
      </c>
      <c r="D42" s="98">
        <f>VLOOKUP($A42,'[6]PAU Rev Results CY19 created 20'!$A:$H,6,FALSE)</f>
        <v>14461.14</v>
      </c>
      <c r="E42" s="98">
        <f>VLOOKUP($A42,'[6]PAU Rev Results CY19 created 20'!$A:$H,7,FALSE)</f>
        <v>24910748.579999998</v>
      </c>
      <c r="F42" s="97">
        <f t="shared" si="0"/>
        <v>50987093.560000047</v>
      </c>
      <c r="G42" s="121">
        <f t="shared" si="1"/>
        <v>26076344.980000053</v>
      </c>
      <c r="H42" s="127">
        <f>VLOOKUP(A42,'[7]Summary - All Payers'!$A:$X,20,FALSE)</f>
        <v>265156366.38</v>
      </c>
      <c r="I42" s="134"/>
      <c r="J42" s="134"/>
      <c r="K42" s="134"/>
      <c r="L42" s="135"/>
      <c r="M42" s="135"/>
    </row>
    <row r="43" spans="1:13" x14ac:dyDescent="0.25">
      <c r="A43" s="81">
        <v>210057</v>
      </c>
      <c r="B43" s="81" t="s">
        <v>102</v>
      </c>
      <c r="C43" s="98">
        <f>VLOOKUP($A43,'[6]PAU Rev Results CY19 created 20'!$A:$H,5,FALSE)</f>
        <v>18311126.419999983</v>
      </c>
      <c r="D43" s="98">
        <f>VLOOKUP($A43,'[6]PAU Rev Results CY19 created 20'!$A:$H,6,FALSE)</f>
        <v>317250.26000000007</v>
      </c>
      <c r="E43" s="98">
        <f>VLOOKUP($A43,'[6]PAU Rev Results CY19 created 20'!$A:$H,7,FALSE)</f>
        <v>25543831.009999979</v>
      </c>
      <c r="F43" s="97">
        <f t="shared" si="0"/>
        <v>44172207.689999968</v>
      </c>
      <c r="G43" s="121">
        <f t="shared" si="1"/>
        <v>18628376.679999985</v>
      </c>
      <c r="H43" s="127">
        <f>VLOOKUP(A43,'[7]Summary - All Payers'!$A:$X,20,FALSE)</f>
        <v>464262269.08999997</v>
      </c>
      <c r="I43" s="134"/>
      <c r="J43" s="134"/>
      <c r="K43" s="134"/>
      <c r="L43" s="135"/>
      <c r="M43" s="135"/>
    </row>
    <row r="44" spans="1:13" x14ac:dyDescent="0.25">
      <c r="A44" s="81">
        <v>210058</v>
      </c>
      <c r="B44" s="81" t="s">
        <v>103</v>
      </c>
      <c r="C44" s="98">
        <f>VLOOKUP($A44,'[6]PAU Rev Results CY19 created 20'!$A:$H,5,FALSE)</f>
        <v>10199.76</v>
      </c>
      <c r="D44" s="98">
        <f>VLOOKUP($A44,'[6]PAU Rev Results CY19 created 20'!$A:$H,6,FALSE)</f>
        <v>0</v>
      </c>
      <c r="E44" s="98">
        <f>VLOOKUP($A44,'[6]PAU Rev Results CY19 created 20'!$A:$H,7,FALSE)</f>
        <v>171696.37999999998</v>
      </c>
      <c r="F44" s="97">
        <f t="shared" si="0"/>
        <v>181896.13999999998</v>
      </c>
      <c r="G44" s="121">
        <f t="shared" si="1"/>
        <v>10199.76</v>
      </c>
      <c r="H44" s="127">
        <f>VLOOKUP(A44,'[7]Summary - All Payers'!$A:$X,20,FALSE)</f>
        <v>126227598.06</v>
      </c>
      <c r="I44" s="134"/>
      <c r="J44" s="134"/>
      <c r="K44" s="134"/>
      <c r="L44" s="135"/>
      <c r="M44" s="135"/>
    </row>
    <row r="45" spans="1:13" x14ac:dyDescent="0.25">
      <c r="A45" s="81">
        <v>210060</v>
      </c>
      <c r="B45" s="81" t="s">
        <v>148</v>
      </c>
      <c r="C45" s="98">
        <f>VLOOKUP($A45,'[6]PAU Rev Results CY19 created 20'!$A:$H,5,FALSE)</f>
        <v>5395945.0600000042</v>
      </c>
      <c r="D45" s="98">
        <f>VLOOKUP($A45,'[6]PAU Rev Results CY19 created 20'!$A:$H,6,FALSE)</f>
        <v>0</v>
      </c>
      <c r="E45" s="98">
        <f>VLOOKUP($A45,'[6]PAU Rev Results CY19 created 20'!$A:$H,7,FALSE)</f>
        <v>2075256.530000001</v>
      </c>
      <c r="F45" s="97">
        <f t="shared" si="0"/>
        <v>7471201.5900000054</v>
      </c>
      <c r="G45" s="121">
        <f t="shared" si="1"/>
        <v>5395945.0600000042</v>
      </c>
      <c r="H45" s="127">
        <f>VLOOKUP(A45,'[7]Summary - All Payers'!$A:$X,20,FALSE)</f>
        <v>53811916.469999999</v>
      </c>
      <c r="I45" s="134"/>
      <c r="J45" s="134"/>
      <c r="K45" s="134"/>
      <c r="L45" s="135"/>
      <c r="M45" s="135"/>
    </row>
    <row r="46" spans="1:13" x14ac:dyDescent="0.25">
      <c r="A46" s="81">
        <v>210061</v>
      </c>
      <c r="B46" s="81" t="s">
        <v>105</v>
      </c>
      <c r="C46" s="98">
        <f>VLOOKUP($A46,'[6]PAU Rev Results CY19 created 20'!$A:$H,5,FALSE)</f>
        <v>6281025.0000000028</v>
      </c>
      <c r="D46" s="98">
        <f>VLOOKUP($A46,'[6]PAU Rev Results CY19 created 20'!$A:$H,6,FALSE)</f>
        <v>4072.27</v>
      </c>
      <c r="E46" s="98">
        <f>VLOOKUP($A46,'[6]PAU Rev Results CY19 created 20'!$A:$H,7,FALSE)</f>
        <v>3684150.8600000017</v>
      </c>
      <c r="F46" s="97">
        <f t="shared" si="0"/>
        <v>9969248.1300000045</v>
      </c>
      <c r="G46" s="121">
        <f t="shared" si="1"/>
        <v>6285097.2700000023</v>
      </c>
      <c r="H46" s="127">
        <f>VLOOKUP(A46,'[7]Summary - All Payers'!$A:$X,20,FALSE)</f>
        <v>113361361.91</v>
      </c>
      <c r="I46" s="134"/>
      <c r="J46" s="134"/>
      <c r="K46" s="134"/>
      <c r="L46" s="135"/>
      <c r="M46" s="135"/>
    </row>
    <row r="47" spans="1:13" x14ac:dyDescent="0.25">
      <c r="A47" s="81">
        <v>210062</v>
      </c>
      <c r="B47" s="81" t="s">
        <v>149</v>
      </c>
      <c r="C47" s="98">
        <f>VLOOKUP($A47,'[6]PAU Rev Results CY19 created 20'!$A:$H,5,FALSE)</f>
        <v>21857152.310000047</v>
      </c>
      <c r="D47" s="98">
        <f>VLOOKUP($A47,'[6]PAU Rev Results CY19 created 20'!$A:$H,6,FALSE)</f>
        <v>0</v>
      </c>
      <c r="E47" s="98">
        <f>VLOOKUP($A47,'[6]PAU Rev Results CY19 created 20'!$A:$H,7,FALSE)</f>
        <v>19806249.710000031</v>
      </c>
      <c r="F47" s="97">
        <f t="shared" si="0"/>
        <v>41663402.020000078</v>
      </c>
      <c r="G47" s="121">
        <f t="shared" si="1"/>
        <v>21857152.310000047</v>
      </c>
      <c r="H47" s="127">
        <f>VLOOKUP(A47,'[7]Summary - All Payers'!$A:$X,20,FALSE)</f>
        <v>279369588.81</v>
      </c>
      <c r="I47" s="134"/>
      <c r="J47" s="134"/>
      <c r="K47" s="134"/>
      <c r="L47" s="135"/>
      <c r="M47" s="135"/>
    </row>
    <row r="48" spans="1:13" x14ac:dyDescent="0.25">
      <c r="A48" s="81">
        <v>210063</v>
      </c>
      <c r="B48" s="81" t="s">
        <v>150</v>
      </c>
      <c r="C48" s="98">
        <f>VLOOKUP($A48,'[6]PAU Rev Results CY19 created 20'!$A:$H,5,FALSE)</f>
        <v>11882252.379999992</v>
      </c>
      <c r="D48" s="98">
        <f>VLOOKUP($A48,'[6]PAU Rev Results CY19 created 20'!$A:$H,6,FALSE)</f>
        <v>131123.69</v>
      </c>
      <c r="E48" s="98">
        <f>VLOOKUP($A48,'[6]PAU Rev Results CY19 created 20'!$A:$H,7,FALSE)</f>
        <v>22439729.949999973</v>
      </c>
      <c r="F48" s="97">
        <f t="shared" si="0"/>
        <v>34453106.019999966</v>
      </c>
      <c r="G48" s="121">
        <f t="shared" si="1"/>
        <v>12013376.069999991</v>
      </c>
      <c r="H48" s="127">
        <f>VLOOKUP(A48,'[7]Summary - All Payers'!$A:$X,20,FALSE)</f>
        <v>397466383.35000002</v>
      </c>
      <c r="I48" s="134"/>
      <c r="J48" s="134"/>
      <c r="K48" s="134"/>
      <c r="L48" s="135"/>
      <c r="M48" s="135"/>
    </row>
    <row r="49" spans="1:603" x14ac:dyDescent="0.25">
      <c r="A49" s="81">
        <v>210064</v>
      </c>
      <c r="B49" s="81" t="s">
        <v>108</v>
      </c>
      <c r="C49" s="98">
        <f>VLOOKUP($A49,'[6]PAU Rev Results CY19 created 20'!$A:$H,5,FALSE)</f>
        <v>0</v>
      </c>
      <c r="D49" s="98">
        <f>VLOOKUP($A49,'[6]PAU Rev Results CY19 created 20'!$A:$H,6,FALSE)</f>
        <v>0</v>
      </c>
      <c r="E49" s="98">
        <f>VLOOKUP($A49,'[6]PAU Rev Results CY19 created 20'!$A:$H,7,FALSE)</f>
        <v>4596281.8800000018</v>
      </c>
      <c r="F49" s="97">
        <f t="shared" si="0"/>
        <v>4596281.8800000018</v>
      </c>
      <c r="G49" s="121">
        <f t="shared" si="1"/>
        <v>0</v>
      </c>
      <c r="H49" s="127">
        <f>VLOOKUP(A49,'[7]Summary - All Payers'!$A:$X,20,FALSE)</f>
        <v>60312065.420000002</v>
      </c>
      <c r="I49" s="134"/>
      <c r="J49" s="134"/>
      <c r="K49" s="134"/>
      <c r="L49" s="135"/>
      <c r="M49" s="135"/>
    </row>
    <row r="50" spans="1:603" x14ac:dyDescent="0.25">
      <c r="A50" s="81">
        <v>210065</v>
      </c>
      <c r="B50" s="81" t="s">
        <v>109</v>
      </c>
      <c r="C50" s="98">
        <f>VLOOKUP($A50,'[6]PAU Rev Results CY19 created 20'!$A:$H,5,FALSE)</f>
        <v>7274683.2700000005</v>
      </c>
      <c r="D50" s="98">
        <f>VLOOKUP($A50,'[6]PAU Rev Results CY19 created 20'!$A:$H,6,FALSE)</f>
        <v>0</v>
      </c>
      <c r="E50" s="98">
        <f>VLOOKUP($A50,'[6]PAU Rev Results CY19 created 20'!$A:$H,7,FALSE)</f>
        <v>7625822.3200000022</v>
      </c>
      <c r="F50" s="97">
        <f t="shared" si="0"/>
        <v>14900505.590000004</v>
      </c>
      <c r="G50" s="121">
        <f t="shared" si="1"/>
        <v>7274683.2700000005</v>
      </c>
      <c r="H50" s="127">
        <f>VLOOKUP(A50,'[7]Summary - All Payers'!$A:$X,20,FALSE)</f>
        <v>118029676.31</v>
      </c>
      <c r="I50" s="134"/>
      <c r="J50" s="134"/>
      <c r="K50" s="134"/>
      <c r="L50" s="135"/>
      <c r="M50" s="135"/>
    </row>
    <row r="51" spans="1:603" x14ac:dyDescent="0.25">
      <c r="A51" s="81"/>
      <c r="B51" s="81"/>
      <c r="C51" s="98"/>
      <c r="D51" s="98"/>
      <c r="E51" s="98"/>
      <c r="F51" s="81"/>
      <c r="G51" s="121">
        <f t="shared" si="1"/>
        <v>0</v>
      </c>
      <c r="H51" s="128"/>
      <c r="I51" s="136"/>
      <c r="J51" s="137"/>
      <c r="K51" s="137"/>
      <c r="L51" s="136"/>
      <c r="M51" s="136"/>
    </row>
    <row r="52" spans="1:603" s="75" customFormat="1" x14ac:dyDescent="0.25">
      <c r="A52" s="116" t="s">
        <v>151</v>
      </c>
      <c r="B52" s="116" t="s">
        <v>151</v>
      </c>
      <c r="C52" s="117">
        <f>SUM(C3:C50)</f>
        <v>792639493.80000031</v>
      </c>
      <c r="D52" s="117">
        <f>SUM(D3:D50)</f>
        <v>6585160.8200000012</v>
      </c>
      <c r="E52" s="117">
        <f>SUM(E3:E50)</f>
        <v>1045541551.0800004</v>
      </c>
      <c r="F52" s="117">
        <f>SUM(F3:F50)</f>
        <v>1844766205.7000003</v>
      </c>
      <c r="G52" s="121">
        <f t="shared" si="1"/>
        <v>799224654.62000036</v>
      </c>
      <c r="H52" s="118">
        <f>SUM(H3:H50)</f>
        <v>17683995608.179996</v>
      </c>
      <c r="I52" s="131">
        <f>F52/H52</f>
        <v>0.10431840442477129</v>
      </c>
      <c r="J52" s="132">
        <f>G52/H52</f>
        <v>4.5194800560248223E-2</v>
      </c>
      <c r="K52" s="131">
        <f>E52/H52</f>
        <v>5.9123603864523103E-2</v>
      </c>
      <c r="L52" s="133">
        <f>J52/I52</f>
        <v>0.43323899372751845</v>
      </c>
      <c r="M52" s="133">
        <f>K52/I52</f>
        <v>0.56676100627248183</v>
      </c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7"/>
      <c r="SD52" s="107"/>
      <c r="SE52" s="107"/>
      <c r="SF52" s="107"/>
      <c r="SG52" s="107"/>
      <c r="SH52" s="107"/>
      <c r="SI52" s="107"/>
      <c r="SJ52" s="107"/>
      <c r="SK52" s="107"/>
      <c r="SL52" s="107"/>
      <c r="SM52" s="107"/>
      <c r="SN52" s="107"/>
      <c r="SO52" s="107"/>
      <c r="SP52" s="107"/>
      <c r="SQ52" s="107"/>
      <c r="SR52" s="107"/>
      <c r="SS52" s="107"/>
      <c r="ST52" s="107"/>
      <c r="SU52" s="107"/>
      <c r="SV52" s="107"/>
      <c r="SW52" s="107"/>
      <c r="SX52" s="107"/>
      <c r="SY52" s="107"/>
      <c r="SZ52" s="107"/>
      <c r="TA52" s="107"/>
      <c r="TB52" s="107"/>
      <c r="TC52" s="107"/>
      <c r="TD52" s="107"/>
      <c r="TE52" s="107"/>
      <c r="TF52" s="107"/>
      <c r="TG52" s="107"/>
      <c r="TH52" s="107"/>
      <c r="TI52" s="107"/>
      <c r="TJ52" s="107"/>
      <c r="TK52" s="107"/>
      <c r="TL52" s="107"/>
      <c r="TM52" s="107"/>
      <c r="TN52" s="107"/>
      <c r="TO52" s="107"/>
      <c r="TP52" s="107"/>
      <c r="TQ52" s="107"/>
      <c r="TR52" s="107"/>
      <c r="TS52" s="107"/>
      <c r="TT52" s="107"/>
      <c r="TU52" s="107"/>
      <c r="TV52" s="107"/>
      <c r="TW52" s="107"/>
      <c r="TX52" s="107"/>
      <c r="TY52" s="107"/>
      <c r="TZ52" s="107"/>
      <c r="UA52" s="107"/>
      <c r="UB52" s="107"/>
      <c r="UC52" s="107"/>
      <c r="UD52" s="107"/>
      <c r="UE52" s="107"/>
      <c r="UF52" s="107"/>
      <c r="UG52" s="107"/>
      <c r="UH52" s="107"/>
      <c r="UI52" s="107"/>
      <c r="UJ52" s="107"/>
      <c r="UK52" s="107"/>
      <c r="UL52" s="107"/>
      <c r="UM52" s="107"/>
      <c r="UN52" s="107"/>
      <c r="UO52" s="107"/>
      <c r="UP52" s="107"/>
      <c r="UQ52" s="107"/>
      <c r="UR52" s="107"/>
      <c r="US52" s="107"/>
      <c r="UT52" s="107"/>
      <c r="UU52" s="107"/>
      <c r="UV52" s="107"/>
      <c r="UW52" s="107"/>
      <c r="UX52" s="107"/>
      <c r="UY52" s="107"/>
      <c r="UZ52" s="107"/>
      <c r="VA52" s="107"/>
      <c r="VB52" s="107"/>
      <c r="VC52" s="107"/>
      <c r="VD52" s="107"/>
      <c r="VE52" s="107"/>
      <c r="VF52" s="107"/>
      <c r="VG52" s="107"/>
      <c r="VH52" s="107"/>
      <c r="VI52" s="107"/>
      <c r="VJ52" s="107"/>
      <c r="VK52" s="107"/>
      <c r="VL52" s="107"/>
      <c r="VM52" s="107"/>
      <c r="VN52" s="107"/>
      <c r="VO52" s="107"/>
      <c r="VP52" s="107"/>
      <c r="VQ52" s="107"/>
      <c r="VR52" s="107"/>
      <c r="VS52" s="107"/>
      <c r="VT52" s="107"/>
      <c r="VU52" s="107"/>
      <c r="VV52" s="107"/>
      <c r="VW52" s="107"/>
      <c r="VX52" s="107"/>
      <c r="VY52" s="107"/>
      <c r="VZ52" s="107"/>
      <c r="WA52" s="107"/>
      <c r="WB52" s="107"/>
      <c r="WC52" s="107"/>
      <c r="WD52" s="107"/>
      <c r="WE52" s="107"/>
    </row>
    <row r="53" spans="1:603" x14ac:dyDescent="0.25">
      <c r="C53" s="4">
        <f>C52/G52</f>
        <v>0.99176056346368469</v>
      </c>
      <c r="D53" s="4">
        <f>D52/G52</f>
        <v>8.2394365363152918E-3</v>
      </c>
      <c r="J53" s="74"/>
      <c r="K53" s="74"/>
    </row>
  </sheetData>
  <autoFilter ref="A2:WE2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50"/>
  <sheetViews>
    <sheetView workbookViewId="0">
      <selection activeCell="D20" sqref="D20"/>
    </sheetView>
  </sheetViews>
  <sheetFormatPr defaultRowHeight="15" x14ac:dyDescent="0.25"/>
  <sheetData>
    <row r="1" spans="1:4" x14ac:dyDescent="0.25">
      <c r="A1" t="s">
        <v>123</v>
      </c>
      <c r="B1" t="s">
        <v>0</v>
      </c>
      <c r="C1" t="s">
        <v>124</v>
      </c>
      <c r="D1" t="s">
        <v>125</v>
      </c>
    </row>
    <row r="2" spans="1:4" x14ac:dyDescent="0.25">
      <c r="A2" s="1">
        <v>210001</v>
      </c>
      <c r="B2" s="2" t="s">
        <v>2</v>
      </c>
      <c r="C2">
        <f>VLOOKUP(A2,[8]Sheet2!$A:$J,10,FALSE)</f>
        <v>18.96677973468735</v>
      </c>
      <c r="D2">
        <f>VLOOKUP(A2,[8]Sheet2!$A:$I,9,FALSE)</f>
        <v>17.970282908782881</v>
      </c>
    </row>
    <row r="3" spans="1:4" x14ac:dyDescent="0.25">
      <c r="A3" s="1">
        <v>210002</v>
      </c>
      <c r="B3" s="2" t="s">
        <v>3</v>
      </c>
      <c r="C3" s="22">
        <f>VLOOKUP(A3,[8]Sheet2!$A:$J,10,FALSE)</f>
        <v>23.179755966181013</v>
      </c>
      <c r="D3" s="22">
        <f>VLOOKUP(A3,[8]Sheet2!$A:$I,9,FALSE)</f>
        <v>24.079025018006444</v>
      </c>
    </row>
    <row r="4" spans="1:4" x14ac:dyDescent="0.25">
      <c r="A4" s="1">
        <v>210003</v>
      </c>
      <c r="B4" s="2" t="s">
        <v>4</v>
      </c>
      <c r="C4" s="22">
        <f>VLOOKUP(A4,[8]Sheet2!$A:$J,10,FALSE)</f>
        <v>15.306754810803417</v>
      </c>
      <c r="D4" s="22">
        <f>VLOOKUP(A4,[8]Sheet2!$A:$I,9,FALSE)</f>
        <v>14.388784729339887</v>
      </c>
    </row>
    <row r="5" spans="1:4" x14ac:dyDescent="0.25">
      <c r="A5" s="1">
        <v>210004</v>
      </c>
      <c r="B5" s="2" t="s">
        <v>5</v>
      </c>
      <c r="C5" s="22">
        <f>VLOOKUP(A5,[8]Sheet2!$A:$J,10,FALSE)</f>
        <v>6.4356847642630184</v>
      </c>
      <c r="D5" s="22">
        <f>VLOOKUP(A5,[8]Sheet2!$A:$I,9,FALSE)</f>
        <v>6.5696781120644285</v>
      </c>
    </row>
    <row r="6" spans="1:4" x14ac:dyDescent="0.25">
      <c r="A6" s="1">
        <v>210005</v>
      </c>
      <c r="B6" s="2" t="s">
        <v>6</v>
      </c>
      <c r="C6" s="22">
        <f>VLOOKUP(A6,[8]Sheet2!$A:$J,10,FALSE)</f>
        <v>10.648007522040173</v>
      </c>
      <c r="D6" s="22">
        <f>VLOOKUP(A6,[8]Sheet2!$A:$I,9,FALSE)</f>
        <v>11.803571519189685</v>
      </c>
    </row>
    <row r="7" spans="1:4" x14ac:dyDescent="0.25">
      <c r="A7" s="1">
        <v>210006</v>
      </c>
      <c r="B7" s="2" t="s">
        <v>7</v>
      </c>
      <c r="C7" s="22">
        <f>VLOOKUP(A7,[8]Sheet2!$A:$J,10,FALSE)</f>
        <v>14.078247740968541</v>
      </c>
      <c r="D7" s="22">
        <f>VLOOKUP(A7,[8]Sheet2!$A:$I,9,FALSE)</f>
        <v>14.697946768506055</v>
      </c>
    </row>
    <row r="8" spans="1:4" x14ac:dyDescent="0.25">
      <c r="A8" s="1">
        <v>210008</v>
      </c>
      <c r="B8" s="2" t="s">
        <v>8</v>
      </c>
      <c r="C8" s="22">
        <f>VLOOKUP(A8,[8]Sheet2!$A:$J,10,FALSE)</f>
        <v>21.015656340025313</v>
      </c>
      <c r="D8" s="22">
        <f>VLOOKUP(A8,[8]Sheet2!$A:$I,9,FALSE)</f>
        <v>20.993625889650875</v>
      </c>
    </row>
    <row r="9" spans="1:4" x14ac:dyDescent="0.25">
      <c r="A9" s="1">
        <v>210009</v>
      </c>
      <c r="B9" s="2" t="s">
        <v>9</v>
      </c>
      <c r="C9" s="22">
        <f>VLOOKUP(A9,[8]Sheet2!$A:$J,10,FALSE)</f>
        <v>32.381991160488077</v>
      </c>
      <c r="D9" s="22">
        <f>VLOOKUP(A9,[8]Sheet2!$A:$I,9,FALSE)</f>
        <v>30.000417772167999</v>
      </c>
    </row>
    <row r="10" spans="1:4" x14ac:dyDescent="0.25">
      <c r="A10" s="1">
        <v>210010</v>
      </c>
      <c r="B10" s="2" t="s">
        <v>10</v>
      </c>
      <c r="C10" s="22" t="e">
        <f>VLOOKUP(A10,[8]Sheet2!$A:$J,10,FALSE)</f>
        <v>#DIV/0!</v>
      </c>
      <c r="D10" s="22" t="e">
        <f>VLOOKUP(A10,[8]Sheet2!$A:$I,9,FALSE)</f>
        <v>#DIV/0!</v>
      </c>
    </row>
    <row r="11" spans="1:4" x14ac:dyDescent="0.25">
      <c r="A11" s="1">
        <v>210011</v>
      </c>
      <c r="B11" s="2" t="s">
        <v>11</v>
      </c>
      <c r="C11" s="22">
        <f>VLOOKUP(A11,[8]Sheet2!$A:$J,10,FALSE)</f>
        <v>17.10430357297783</v>
      </c>
      <c r="D11" s="22">
        <f>VLOOKUP(A11,[8]Sheet2!$A:$I,9,FALSE)</f>
        <v>17.001159290675616</v>
      </c>
    </row>
    <row r="12" spans="1:4" x14ac:dyDescent="0.25">
      <c r="A12" s="1">
        <v>210012</v>
      </c>
      <c r="B12" s="2" t="s">
        <v>12</v>
      </c>
      <c r="C12" s="22">
        <f>VLOOKUP(A12,[8]Sheet2!$A:$J,10,FALSE)</f>
        <v>28.946436139500737</v>
      </c>
      <c r="D12" s="22">
        <f>VLOOKUP(A12,[8]Sheet2!$A:$I,9,FALSE)</f>
        <v>28.968174843180819</v>
      </c>
    </row>
    <row r="13" spans="1:4" x14ac:dyDescent="0.25">
      <c r="A13" s="1">
        <v>210013</v>
      </c>
      <c r="B13" s="2" t="s">
        <v>13</v>
      </c>
      <c r="C13" s="22">
        <f>VLOOKUP(A13,[8]Sheet2!$A:$J,10,FALSE)</f>
        <v>26.137533640252322</v>
      </c>
      <c r="D13" s="22">
        <f>VLOOKUP(A13,[8]Sheet2!$A:$I,9,FALSE)</f>
        <v>27.585313087376623</v>
      </c>
    </row>
    <row r="14" spans="1:4" x14ac:dyDescent="0.25">
      <c r="A14" s="1">
        <v>210015</v>
      </c>
      <c r="B14" s="2" t="s">
        <v>14</v>
      </c>
      <c r="C14" s="22">
        <f>VLOOKUP(A14,[8]Sheet2!$A:$J,10,FALSE)</f>
        <v>30.288834341477649</v>
      </c>
      <c r="D14" s="22">
        <f>VLOOKUP(A14,[8]Sheet2!$A:$I,9,FALSE)</f>
        <v>32.84062267882932</v>
      </c>
    </row>
    <row r="15" spans="1:4" x14ac:dyDescent="0.25">
      <c r="A15" s="1">
        <v>210016</v>
      </c>
      <c r="B15" s="2" t="s">
        <v>15</v>
      </c>
      <c r="C15" s="22">
        <f>VLOOKUP(A15,[8]Sheet2!$A:$J,10,FALSE)</f>
        <v>7.7872117704039328</v>
      </c>
      <c r="D15" s="22">
        <f>VLOOKUP(A15,[8]Sheet2!$A:$I,9,FALSE)</f>
        <v>7.8846518333025672</v>
      </c>
    </row>
    <row r="16" spans="1:4" x14ac:dyDescent="0.25">
      <c r="A16" s="1">
        <v>210017</v>
      </c>
      <c r="B16" s="2" t="s">
        <v>16</v>
      </c>
      <c r="C16" s="22">
        <f>VLOOKUP(A16,[8]Sheet2!$A:$J,10,FALSE)</f>
        <v>10.869565217391305</v>
      </c>
      <c r="D16" s="22">
        <f>VLOOKUP(A16,[8]Sheet2!$A:$I,9,FALSE)</f>
        <v>11.349104859335037</v>
      </c>
    </row>
    <row r="17" spans="1:4" x14ac:dyDescent="0.25">
      <c r="A17" s="1">
        <v>210018</v>
      </c>
      <c r="B17" s="2" t="s">
        <v>17</v>
      </c>
      <c r="C17" s="22">
        <f>VLOOKUP(A17,[8]Sheet2!$A:$J,10,FALSE)</f>
        <v>21.773721831883709</v>
      </c>
      <c r="D17" s="22">
        <f>VLOOKUP(A17,[8]Sheet2!$A:$I,9,FALSE)</f>
        <v>20.082012517245495</v>
      </c>
    </row>
    <row r="18" spans="1:4" x14ac:dyDescent="0.25">
      <c r="A18" s="1">
        <v>210019</v>
      </c>
      <c r="B18" s="2" t="s">
        <v>18</v>
      </c>
      <c r="C18" s="22">
        <f>VLOOKUP(A18,[8]Sheet2!$A:$J,10,FALSE)</f>
        <v>18.615749725918555</v>
      </c>
      <c r="D18" s="22">
        <f>VLOOKUP(A18,[8]Sheet2!$A:$I,9,FALSE)</f>
        <v>18.828584538182781</v>
      </c>
    </row>
    <row r="19" spans="1:4" x14ac:dyDescent="0.25">
      <c r="A19" s="1">
        <v>210022</v>
      </c>
      <c r="B19" s="2" t="s">
        <v>19</v>
      </c>
      <c r="C19" s="22">
        <f>VLOOKUP(A19,[8]Sheet2!$A:$J,10,FALSE)</f>
        <v>8.723309458342472</v>
      </c>
      <c r="D19" s="22">
        <f>VLOOKUP(A19,[8]Sheet2!$A:$I,9,FALSE)</f>
        <v>7.8451128465786315</v>
      </c>
    </row>
    <row r="20" spans="1:4" x14ac:dyDescent="0.25">
      <c r="A20" s="1">
        <v>210023</v>
      </c>
      <c r="B20" s="2" t="s">
        <v>20</v>
      </c>
      <c r="C20" s="22">
        <f>VLOOKUP(A20,[8]Sheet2!$A:$J,10,FALSE)</f>
        <v>10.382816741883316</v>
      </c>
      <c r="D20" s="22">
        <f>VLOOKUP(A20,[8]Sheet2!$A:$I,9,FALSE)</f>
        <v>9.5549470758919455</v>
      </c>
    </row>
    <row r="21" spans="1:4" x14ac:dyDescent="0.25">
      <c r="A21" s="1">
        <v>210024</v>
      </c>
      <c r="B21" s="2" t="s">
        <v>21</v>
      </c>
      <c r="C21" s="22">
        <f>VLOOKUP(A21,[8]Sheet2!$A:$J,10,FALSE)</f>
        <v>29.815434833366961</v>
      </c>
      <c r="D21" s="22">
        <f>VLOOKUP(A21,[8]Sheet2!$A:$I,9,FALSE)</f>
        <v>28.406826287068995</v>
      </c>
    </row>
    <row r="22" spans="1:4" x14ac:dyDescent="0.25">
      <c r="A22" s="1">
        <v>210027</v>
      </c>
      <c r="B22" s="2" t="s">
        <v>22</v>
      </c>
      <c r="C22" s="22">
        <f>VLOOKUP(A22,[8]Sheet2!$A:$J,10,FALSE)</f>
        <v>18.161851847824906</v>
      </c>
      <c r="D22" s="22">
        <f>VLOOKUP(A22,[8]Sheet2!$A:$I,9,FALSE)</f>
        <v>18.037902427886447</v>
      </c>
    </row>
    <row r="23" spans="1:4" x14ac:dyDescent="0.25">
      <c r="A23" s="1">
        <v>210028</v>
      </c>
      <c r="B23" s="2" t="s">
        <v>23</v>
      </c>
      <c r="C23" s="22">
        <f>VLOOKUP(A23,[8]Sheet2!$A:$J,10,FALSE)</f>
        <v>20.352703434777023</v>
      </c>
      <c r="D23" s="22">
        <f>VLOOKUP(A23,[8]Sheet2!$A:$I,9,FALSE)</f>
        <v>19.859680302544973</v>
      </c>
    </row>
    <row r="24" spans="1:4" x14ac:dyDescent="0.25">
      <c r="A24" s="1">
        <v>210029</v>
      </c>
      <c r="B24" s="2" t="s">
        <v>24</v>
      </c>
      <c r="C24" s="22">
        <f>VLOOKUP(A24,[8]Sheet2!$A:$J,10,FALSE)</f>
        <v>34.015247133526593</v>
      </c>
      <c r="D24" s="22">
        <f>VLOOKUP(A24,[8]Sheet2!$A:$I,9,FALSE)</f>
        <v>35.563771832457022</v>
      </c>
    </row>
    <row r="25" spans="1:4" x14ac:dyDescent="0.25">
      <c r="A25" s="1">
        <v>210030</v>
      </c>
      <c r="B25" s="2" t="s">
        <v>25</v>
      </c>
      <c r="C25" s="22">
        <f>VLOOKUP(A25,[8]Sheet2!$A:$J,10,FALSE)</f>
        <v>7.6545732688301937</v>
      </c>
      <c r="D25" s="22">
        <f>VLOOKUP(A25,[8]Sheet2!$A:$I,9,FALSE)</f>
        <v>6.006243331884459</v>
      </c>
    </row>
    <row r="26" spans="1:4" x14ac:dyDescent="0.25">
      <c r="A26" s="1">
        <v>210032</v>
      </c>
      <c r="B26" s="2" t="s">
        <v>26</v>
      </c>
      <c r="C26" s="22">
        <f>VLOOKUP(A26,[8]Sheet2!$A:$J,10,FALSE)</f>
        <v>10.853943868126665</v>
      </c>
      <c r="D26" s="22">
        <f>VLOOKUP(A26,[8]Sheet2!$A:$I,9,FALSE)</f>
        <v>10.222965988380635</v>
      </c>
    </row>
    <row r="27" spans="1:4" x14ac:dyDescent="0.25">
      <c r="A27" s="1">
        <v>210033</v>
      </c>
      <c r="B27" s="2" t="s">
        <v>27</v>
      </c>
      <c r="C27" s="22">
        <f>VLOOKUP(A27,[8]Sheet2!$A:$J,10,FALSE)</f>
        <v>17.162183926558225</v>
      </c>
      <c r="D27" s="22">
        <f>VLOOKUP(A27,[8]Sheet2!$A:$I,9,FALSE)</f>
        <v>19.07553551296505</v>
      </c>
    </row>
    <row r="28" spans="1:4" x14ac:dyDescent="0.25">
      <c r="A28" s="1">
        <v>210034</v>
      </c>
      <c r="B28" s="2" t="s">
        <v>28</v>
      </c>
      <c r="C28" s="22">
        <f>VLOOKUP(A28,[8]Sheet2!$A:$J,10,FALSE)</f>
        <v>34.375786157711154</v>
      </c>
      <c r="D28" s="22">
        <f>VLOOKUP(A28,[8]Sheet2!$A:$I,9,FALSE)</f>
        <v>33.08628770882887</v>
      </c>
    </row>
    <row r="29" spans="1:4" x14ac:dyDescent="0.25">
      <c r="A29" s="1">
        <v>210035</v>
      </c>
      <c r="B29" s="2" t="s">
        <v>29</v>
      </c>
      <c r="C29" s="22">
        <f>VLOOKUP(A29,[8]Sheet2!$A:$J,10,FALSE)</f>
        <v>9.1191294945362937</v>
      </c>
      <c r="D29" s="22">
        <f>VLOOKUP(A29,[8]Sheet2!$A:$I,9,FALSE)</f>
        <v>8.1036978307166105</v>
      </c>
    </row>
    <row r="30" spans="1:4" x14ac:dyDescent="0.25">
      <c r="A30" s="1">
        <v>210037</v>
      </c>
      <c r="B30" s="2" t="s">
        <v>30</v>
      </c>
      <c r="C30" s="22">
        <f>VLOOKUP(A30,[8]Sheet2!$A:$J,10,FALSE)</f>
        <v>12.227772227772228</v>
      </c>
      <c r="D30" s="22">
        <f>VLOOKUP(A30,[8]Sheet2!$A:$I,9,FALSE)</f>
        <v>10.256410256410257</v>
      </c>
    </row>
    <row r="31" spans="1:4" x14ac:dyDescent="0.25">
      <c r="A31" s="1">
        <v>210038</v>
      </c>
      <c r="B31" s="2" t="s">
        <v>31</v>
      </c>
      <c r="C31" s="22">
        <f>VLOOKUP(A31,[8]Sheet2!$A:$J,10,FALSE)</f>
        <v>29.452026624001231</v>
      </c>
      <c r="D31" s="22">
        <f>VLOOKUP(A31,[8]Sheet2!$A:$I,9,FALSE)</f>
        <v>28.874106396961359</v>
      </c>
    </row>
    <row r="32" spans="1:4" x14ac:dyDescent="0.25">
      <c r="A32" s="1">
        <v>210039</v>
      </c>
      <c r="B32" s="2" t="s">
        <v>32</v>
      </c>
      <c r="C32" s="22">
        <f>VLOOKUP(A32,[8]Sheet2!$A:$J,10,FALSE)</f>
        <v>8.469349317194931</v>
      </c>
      <c r="D32" s="22">
        <f>VLOOKUP(A32,[8]Sheet2!$A:$I,9,FALSE)</f>
        <v>8.2727246385210513</v>
      </c>
    </row>
    <row r="33" spans="1:4" x14ac:dyDescent="0.25">
      <c r="A33" s="1">
        <v>210040</v>
      </c>
      <c r="B33" s="2" t="s">
        <v>33</v>
      </c>
      <c r="C33" s="22">
        <f>VLOOKUP(A33,[8]Sheet2!$A:$J,10,FALSE)</f>
        <v>19.370590958334585</v>
      </c>
      <c r="D33" s="22">
        <f>VLOOKUP(A33,[8]Sheet2!$A:$I,9,FALSE)</f>
        <v>22.007595270210935</v>
      </c>
    </row>
    <row r="34" spans="1:4" x14ac:dyDescent="0.25">
      <c r="A34" s="1">
        <v>210043</v>
      </c>
      <c r="B34" s="2" t="s">
        <v>34</v>
      </c>
      <c r="C34" s="22">
        <f>VLOOKUP(A34,[8]Sheet2!$A:$J,10,FALSE)</f>
        <v>12.035189618635016</v>
      </c>
      <c r="D34" s="22">
        <f>VLOOKUP(A34,[8]Sheet2!$A:$I,9,FALSE)</f>
        <v>11.853711939787146</v>
      </c>
    </row>
    <row r="35" spans="1:4" x14ac:dyDescent="0.25">
      <c r="A35" s="1">
        <v>210044</v>
      </c>
      <c r="B35" s="2" t="s">
        <v>35</v>
      </c>
      <c r="C35" s="22">
        <f>VLOOKUP(A35,[8]Sheet2!$A:$J,10,FALSE)</f>
        <v>10.917358873062915</v>
      </c>
      <c r="D35" s="22">
        <f>VLOOKUP(A35,[8]Sheet2!$A:$I,9,FALSE)</f>
        <v>11.232794326264177</v>
      </c>
    </row>
    <row r="36" spans="1:4" x14ac:dyDescent="0.25">
      <c r="A36" s="1">
        <v>210045</v>
      </c>
      <c r="B36" s="2" t="s">
        <v>36</v>
      </c>
      <c r="C36" s="22">
        <f>VLOOKUP(A36,[8]Sheet2!$A:$J,10,FALSE)</f>
        <v>12.69648724648691</v>
      </c>
      <c r="D36" s="22">
        <f>VLOOKUP(A36,[8]Sheet2!$A:$I,9,FALSE)</f>
        <v>13.562941864867112</v>
      </c>
    </row>
    <row r="37" spans="1:4" x14ac:dyDescent="0.25">
      <c r="A37" s="1">
        <v>210048</v>
      </c>
      <c r="B37" s="2" t="s">
        <v>37</v>
      </c>
      <c r="C37" s="22">
        <f>VLOOKUP(A37,[8]Sheet2!$A:$J,10,FALSE)</f>
        <v>8.2344499140545029</v>
      </c>
      <c r="D37" s="22">
        <f>VLOOKUP(A37,[8]Sheet2!$A:$I,9,FALSE)</f>
        <v>8.6972766425911061</v>
      </c>
    </row>
    <row r="38" spans="1:4" x14ac:dyDescent="0.25">
      <c r="A38" s="1">
        <v>210049</v>
      </c>
      <c r="B38" s="2" t="s">
        <v>38</v>
      </c>
      <c r="C38" s="22">
        <f>VLOOKUP(A38,[8]Sheet2!$A:$J,10,FALSE)</f>
        <v>13.159762676405023</v>
      </c>
      <c r="D38" s="22">
        <f>VLOOKUP(A38,[8]Sheet2!$A:$I,9,FALSE)</f>
        <v>13.302201322281926</v>
      </c>
    </row>
    <row r="39" spans="1:4" x14ac:dyDescent="0.25">
      <c r="A39" s="1">
        <v>210051</v>
      </c>
      <c r="B39" s="2" t="s">
        <v>39</v>
      </c>
      <c r="C39" s="22">
        <f>VLOOKUP(A39,[8]Sheet2!$A:$J,10,FALSE)</f>
        <v>13.020872299570788</v>
      </c>
      <c r="D39" s="22">
        <f>VLOOKUP(A39,[8]Sheet2!$A:$I,9,FALSE)</f>
        <v>12.660860186207415</v>
      </c>
    </row>
    <row r="40" spans="1:4" x14ac:dyDescent="0.25">
      <c r="A40" s="1">
        <v>210055</v>
      </c>
      <c r="B40" s="2" t="s">
        <v>40</v>
      </c>
      <c r="C40" s="22" t="e">
        <f>VLOOKUP(A40,[8]Sheet2!$A:$J,10,FALSE)</f>
        <v>#DIV/0!</v>
      </c>
      <c r="D40" s="22" t="e">
        <f>VLOOKUP(A40,[8]Sheet2!$A:$I,9,FALSE)</f>
        <v>#DIV/0!</v>
      </c>
    </row>
    <row r="41" spans="1:4" x14ac:dyDescent="0.25">
      <c r="A41" s="1">
        <v>210056</v>
      </c>
      <c r="B41" s="2" t="s">
        <v>41</v>
      </c>
      <c r="C41" s="22">
        <f>VLOOKUP(A41,[8]Sheet2!$A:$J,10,FALSE)</f>
        <v>30.418579319332476</v>
      </c>
      <c r="D41" s="22">
        <f>VLOOKUP(A41,[8]Sheet2!$A:$I,9,FALSE)</f>
        <v>30.168931342212019</v>
      </c>
    </row>
    <row r="42" spans="1:4" x14ac:dyDescent="0.25">
      <c r="A42" s="1">
        <v>210057</v>
      </c>
      <c r="B42" s="2" t="s">
        <v>42</v>
      </c>
      <c r="C42" s="22">
        <f>VLOOKUP(A42,[8]Sheet2!$A:$J,10,FALSE)</f>
        <v>6.8205658799388518</v>
      </c>
      <c r="D42" s="22">
        <f>VLOOKUP(A42,[8]Sheet2!$A:$I,9,FALSE)</f>
        <v>6.4102595843798893</v>
      </c>
    </row>
    <row r="43" spans="1:4" x14ac:dyDescent="0.25">
      <c r="A43" s="1">
        <v>210058</v>
      </c>
      <c r="B43" s="2" t="s">
        <v>43</v>
      </c>
      <c r="C43" s="22" t="e">
        <f>VLOOKUP(A43,[8]Sheet2!$A:$J,10,FALSE)</f>
        <v>#DIV/0!</v>
      </c>
      <c r="D43" s="22" t="e">
        <f>VLOOKUP(A43,[8]Sheet2!$A:$I,9,FALSE)</f>
        <v>#DIV/0!</v>
      </c>
    </row>
    <row r="44" spans="1:4" x14ac:dyDescent="0.25">
      <c r="A44" s="1">
        <v>210060</v>
      </c>
      <c r="B44" s="2" t="s">
        <v>44</v>
      </c>
      <c r="C44" s="22">
        <f>VLOOKUP(A44,[8]Sheet2!$A:$J,10,FALSE)</f>
        <v>9.1216525124247045</v>
      </c>
      <c r="D44" s="22">
        <f>VLOOKUP(A44,[8]Sheet2!$A:$I,9,FALSE)</f>
        <v>8.872635043152334</v>
      </c>
    </row>
    <row r="45" spans="1:4" x14ac:dyDescent="0.25">
      <c r="A45" s="1">
        <v>210061</v>
      </c>
      <c r="B45" s="2" t="s">
        <v>45</v>
      </c>
      <c r="C45" s="22">
        <f>VLOOKUP(A45,[8]Sheet2!$A:$J,10,FALSE)</f>
        <v>13.780355142791933</v>
      </c>
      <c r="D45" s="22">
        <f>VLOOKUP(A45,[8]Sheet2!$A:$I,9,FALSE)</f>
        <v>11.703422668535717</v>
      </c>
    </row>
    <row r="46" spans="1:4" x14ac:dyDescent="0.25">
      <c r="A46" s="1">
        <v>210062</v>
      </c>
      <c r="B46" s="2" t="s">
        <v>46</v>
      </c>
      <c r="C46" s="22">
        <f>VLOOKUP(A46,[8]Sheet2!$A:$J,10,FALSE)</f>
        <v>16.120971448754094</v>
      </c>
      <c r="D46" s="22">
        <f>VLOOKUP(A46,[8]Sheet2!$A:$I,9,FALSE)</f>
        <v>16.488735326242608</v>
      </c>
    </row>
    <row r="47" spans="1:4" x14ac:dyDescent="0.25">
      <c r="A47" s="1">
        <v>210063</v>
      </c>
      <c r="B47" s="2" t="s">
        <v>47</v>
      </c>
      <c r="C47" s="22">
        <f>VLOOKUP(A47,[8]Sheet2!$A:$J,10,FALSE)</f>
        <v>13.317680634080176</v>
      </c>
      <c r="D47" s="22">
        <f>VLOOKUP(A47,[8]Sheet2!$A:$I,9,FALSE)</f>
        <v>12.717226000062062</v>
      </c>
    </row>
    <row r="48" spans="1:4" x14ac:dyDescent="0.25">
      <c r="A48" s="1">
        <v>210064</v>
      </c>
      <c r="B48" s="2" t="s">
        <v>48</v>
      </c>
      <c r="C48" s="22">
        <f>VLOOKUP(A48,[8]Sheet2!$A:$J,10,FALSE)</f>
        <v>14.391770672846812</v>
      </c>
      <c r="D48" s="22">
        <f>VLOOKUP(A48,[8]Sheet2!$A:$I,9,FALSE)</f>
        <v>15.144216644503524</v>
      </c>
    </row>
    <row r="49" spans="1:4" x14ac:dyDescent="0.25">
      <c r="A49" s="1">
        <v>210065</v>
      </c>
      <c r="B49" s="2" t="s">
        <v>49</v>
      </c>
      <c r="C49" s="22">
        <f>VLOOKUP(A49,[8]Sheet2!$A:$J,10,FALSE)</f>
        <v>6.0725825275728704</v>
      </c>
      <c r="D49" s="22">
        <f>VLOOKUP(A49,[8]Sheet2!$A:$I,9,FALSE)</f>
        <v>6.4021169660085153</v>
      </c>
    </row>
    <row r="50" spans="1:4" x14ac:dyDescent="0.25">
      <c r="A50" t="s">
        <v>66</v>
      </c>
      <c r="B50" s="3" t="s">
        <v>66</v>
      </c>
      <c r="C50" s="22">
        <f>VLOOKUP(A50,[8]Sheet2!$A:$J,10,FALSE)</f>
        <v>15.046267570155051</v>
      </c>
      <c r="D50" s="22">
        <f>VLOOKUP(A50,[8]Sheet2!$A:$I,9,FALSE)</f>
        <v>14.94106232725415</v>
      </c>
    </row>
  </sheetData>
  <autoFilter ref="A1:D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workbookViewId="0">
      <selection activeCell="C10" sqref="C10"/>
    </sheetView>
  </sheetViews>
  <sheetFormatPr defaultRowHeight="15" x14ac:dyDescent="0.25"/>
  <cols>
    <col min="1" max="1" width="30.5703125" customWidth="1"/>
    <col min="3" max="3" width="47.28515625" customWidth="1"/>
    <col min="4" max="4" width="43.42578125" customWidth="1"/>
  </cols>
  <sheetData>
    <row r="1" spans="1:4" x14ac:dyDescent="0.25">
      <c r="A1" s="45" t="s">
        <v>115</v>
      </c>
      <c r="B1" s="45" t="s">
        <v>114</v>
      </c>
      <c r="C1" s="45" t="s">
        <v>117</v>
      </c>
      <c r="D1" s="45" t="s">
        <v>118</v>
      </c>
    </row>
    <row r="2" spans="1:4" x14ac:dyDescent="0.25">
      <c r="A2" s="40" t="s">
        <v>112</v>
      </c>
      <c r="B2" s="42">
        <v>43564</v>
      </c>
      <c r="C2" s="40"/>
      <c r="D2" s="43"/>
    </row>
    <row r="3" spans="1:4" x14ac:dyDescent="0.25">
      <c r="A3" s="43" t="s">
        <v>113</v>
      </c>
      <c r="B3" s="44">
        <v>43636</v>
      </c>
      <c r="C3" s="43" t="s">
        <v>116</v>
      </c>
      <c r="D3" s="41"/>
    </row>
    <row r="4" spans="1:4" ht="39" x14ac:dyDescent="0.25">
      <c r="A4" s="145" t="s">
        <v>113</v>
      </c>
      <c r="B4" s="146">
        <v>43675</v>
      </c>
      <c r="C4" s="46" t="s">
        <v>120</v>
      </c>
      <c r="D4" s="46" t="s">
        <v>119</v>
      </c>
    </row>
    <row r="5" spans="1:4" ht="39" x14ac:dyDescent="0.25">
      <c r="A5" s="145"/>
      <c r="B5" s="146"/>
      <c r="C5" s="46" t="s">
        <v>122</v>
      </c>
      <c r="D5" s="46" t="s">
        <v>121</v>
      </c>
    </row>
  </sheetData>
  <mergeCells count="2">
    <mergeCell ref="A4:A5"/>
    <mergeCell ref="B4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7B6759-B73D-4CE2-9BE4-8BC17F8C8D07}"/>
</file>

<file path=customXml/itemProps2.xml><?xml version="1.0" encoding="utf-8"?>
<ds:datastoreItem xmlns:ds="http://schemas.openxmlformats.org/officeDocument/2006/customXml" ds:itemID="{06BD06C8-08CC-449F-BAFB-5D9EFB84B19B}"/>
</file>

<file path=customXml/itemProps3.xml><?xml version="1.0" encoding="utf-8"?>
<ds:datastoreItem xmlns:ds="http://schemas.openxmlformats.org/officeDocument/2006/customXml" ds:itemID="{ECA61F6C-65A3-4AA1-A373-8201A5183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Savings</vt:lpstr>
      <vt:lpstr>Hospital PAU Savings</vt:lpstr>
      <vt:lpstr>PAU Performance</vt:lpstr>
      <vt:lpstr>Statewide PAU Revenue</vt:lpstr>
      <vt:lpstr>Sheet1</vt:lpstr>
      <vt:lpstr>change log</vt:lpstr>
      <vt:lpstr>'Hospital PAU Savings'!Print_Area</vt:lpstr>
      <vt:lpstr>'Hospital PAU Savings'!Print_Titles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Zachary Goldberg</cp:lastModifiedBy>
  <cp:lastPrinted>2019-04-30T18:56:27Z</cp:lastPrinted>
  <dcterms:created xsi:type="dcterms:W3CDTF">2017-08-22T16:40:20Z</dcterms:created>
  <dcterms:modified xsi:type="dcterms:W3CDTF">2021-06-11T15:40:23Z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