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ROC Summary" sheetId="1" r:id="rId1"/>
    <sheet name="ROC Calculation" sheetId="2" r:id="rId2"/>
    <sheet name="REGRESSION" sheetId="3" r:id="rId3"/>
    <sheet name="CFA Calculation" sheetId="4" r:id="rId4"/>
    <sheet name="POOR SHARE" sheetId="5" r:id="rId5"/>
    <sheet name="PROFIT" sheetId="6" r:id="rId6"/>
    <sheet name="RESCMAD" sheetId="7" r:id="rId7"/>
    <sheet name="Variable Input" sheetId="8" r:id="rId8"/>
  </sheets>
  <definedNames>
    <definedName name="_xlnm.Print_Titles">#N/A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<sst xmlns="http://schemas.openxmlformats.org/spreadsheetml/2006/main" count="200" uniqueCount="147">
  <si>
    <t>Attachment 1</t>
  </si>
  <si>
    <t>2009 Maryland Hospitals' Reasonableness of Charges Comparison</t>
  </si>
  <si>
    <t>HOSPID</t>
  </si>
  <si>
    <t>PEER GROUP 1</t>
  </si>
  <si>
    <t>PEER GROUP 2</t>
  </si>
  <si>
    <t>PEER GROUP 3</t>
  </si>
  <si>
    <t>PEER GROUP 4</t>
  </si>
  <si>
    <t>PEER GROUP 5</t>
  </si>
  <si>
    <t>HOSPITAL NAME</t>
  </si>
  <si>
    <t>ROC POSITION</t>
  </si>
  <si>
    <t>ATTACHMENT 2</t>
  </si>
  <si>
    <t>REASONABLENESS OF CHARGES COMPARISON  CALCULATION (DEVIATION FROM STATEWIDE AVERAGE FOR DSH AND IME)</t>
  </si>
  <si>
    <t>PEER GROUP 1 TOTAL</t>
  </si>
  <si>
    <t>PEER GROUP 2 TOTAL</t>
  </si>
  <si>
    <t>PEER GROUP 3 TOTAL</t>
  </si>
  <si>
    <t>PEER GROUP 4 TOTAL</t>
  </si>
  <si>
    <t>PEER GROUP 5 TOTAL</t>
  </si>
  <si>
    <t>STATE TOTAL</t>
  </si>
  <si>
    <t>PEER GROUP</t>
  </si>
  <si>
    <t>CCT</t>
  </si>
  <si>
    <t>EIPC</t>
  </si>
  <si>
    <t>TOTAL ROC REVENUE</t>
  </si>
  <si>
    <t>MARK UP</t>
  </si>
  <si>
    <t>CCT ADJUSTED FOR MARK UP</t>
  </si>
  <si>
    <t>REVENUE ADJUSTED FOR MARK UP</t>
  </si>
  <si>
    <t>DIRECT STRIPE</t>
  </si>
  <si>
    <t>REVENUE ADJUSTED FOR DIRECT STRIPE</t>
  </si>
  <si>
    <t>CCT ADJUSTED FOR DIRECT STRIPE</t>
  </si>
  <si>
    <t>LMA</t>
  </si>
  <si>
    <t>CCT ADJUSTED FOR LMA</t>
  </si>
  <si>
    <t>REVENUE ADJUSTED FOR LMA</t>
  </si>
  <si>
    <t>CMI</t>
  </si>
  <si>
    <t>CMI ADJUSTED EIPC</t>
  </si>
  <si>
    <t>CCT ADJUSTED FOR CMI</t>
  </si>
  <si>
    <t>CAPITAL</t>
  </si>
  <si>
    <t>CCT ADJUSTED FOR CAPITAL</t>
  </si>
  <si>
    <t>REVENUE ADJUSTED FOR CAPITAL</t>
  </si>
  <si>
    <t>POOR SHARE (DSH)</t>
  </si>
  <si>
    <t>DSH AMOUNT</t>
  </si>
  <si>
    <t>DSH AMOUNT PER CASE</t>
  </si>
  <si>
    <t>CCT ADJUSTED FOR DSH</t>
  </si>
  <si>
    <t>DSH ADJUSTMENT</t>
  </si>
  <si>
    <t>RESIDENTS PER CASEMIX ADJUSTED DISCHARGE</t>
  </si>
  <si>
    <t>IME AMOUNT</t>
  </si>
  <si>
    <t>IME AMOUNT PER CASE</t>
  </si>
  <si>
    <t>CCT ADJUSTED FOR IME</t>
  </si>
  <si>
    <t>IME ADJUSTMENT</t>
  </si>
  <si>
    <t>DSH/IME ADJUSTMENT</t>
  </si>
  <si>
    <t>CCT ADJUSTED FOR DSH/IME</t>
  </si>
  <si>
    <t>REVENUE ADJUSTED FOR DSH/IME</t>
  </si>
  <si>
    <t>ROC COMPARISON COST</t>
  </si>
  <si>
    <t>ROC PEER GROUP POSITION</t>
  </si>
  <si>
    <t>REGRESSION VARIABLES AND OUTPUT</t>
  </si>
  <si>
    <t>HOSPNAME</t>
  </si>
  <si>
    <t>PEER</t>
  </si>
  <si>
    <t>AMC_PEER</t>
  </si>
  <si>
    <t>POORSHR</t>
  </si>
  <si>
    <t>RESCMAD</t>
  </si>
  <si>
    <t>CCTSTATE</t>
  </si>
  <si>
    <t>Regression Output Copied for Use in ROC Calculation:</t>
  </si>
  <si>
    <t>Constant</t>
  </si>
  <si>
    <t>Std Err of Y Est</t>
  </si>
  <si>
    <t>R Squared</t>
  </si>
  <si>
    <t>No. of Observations</t>
  </si>
  <si>
    <t>Degrees of Freedom</t>
  </si>
  <si>
    <t>X Coefficient(s)</t>
  </si>
  <si>
    <t>Std Err of Coef.</t>
  </si>
  <si>
    <t>Regression Output:</t>
  </si>
  <si>
    <t>STATEWIDE HOSPITAL CAPITAL (CFA) ADJUSTMENT CALCULATION</t>
  </si>
  <si>
    <t>DEPRECI</t>
  </si>
  <si>
    <t>INTEREST</t>
  </si>
  <si>
    <t>LEASES</t>
  </si>
  <si>
    <t>TOT_ACS</t>
  </si>
  <si>
    <t>PERCENT CAPITAL</t>
  </si>
  <si>
    <t>CFA</t>
  </si>
  <si>
    <t>HOSPITAL POOR SHARE CALCULATION</t>
  </si>
  <si>
    <t>TOTAL</t>
  </si>
  <si>
    <t>DSH_AMT</t>
  </si>
  <si>
    <t>POOR SHARE</t>
  </si>
  <si>
    <t>HOSPITAL PROFIT PERCENTAGE CALCULATION</t>
  </si>
  <si>
    <t>PROFIT</t>
  </si>
  <si>
    <t>REVENUE</t>
  </si>
  <si>
    <t>PERCENT PROFIT</t>
  </si>
  <si>
    <t>HOSPITAL RESIDENT PER CASEMIX ADJUSTED DISCHARGE CALCULATION</t>
  </si>
  <si>
    <t>TOT_WGT</t>
  </si>
  <si>
    <t>RESIDENT</t>
  </si>
  <si>
    <t>ROC VARIABLES</t>
  </si>
  <si>
    <t>Anne Arundel Medical Center</t>
  </si>
  <si>
    <t>Franklin Square Hospital Center</t>
  </si>
  <si>
    <t>Frederick Memorial Hospital</t>
  </si>
  <si>
    <t>GBMC</t>
  </si>
  <si>
    <t>Good Samaritan Hospital</t>
  </si>
  <si>
    <t>Holy Cross Hospital</t>
  </si>
  <si>
    <t>Howard County General Hospital</t>
  </si>
  <si>
    <t>Memorial of Cumberland</t>
  </si>
  <si>
    <t>Peninsula Regional Medical Center</t>
  </si>
  <si>
    <t>Braddock Hospital</t>
  </si>
  <si>
    <t>Shady Grove Adventist Hospital</t>
  </si>
  <si>
    <t>St. Agnes Hospital</t>
  </si>
  <si>
    <t>St. Joseph Medical Center</t>
  </si>
  <si>
    <t>Suburban Hospital</t>
  </si>
  <si>
    <t>Washington Adventist Hospital</t>
  </si>
  <si>
    <t>Washington County Hospital</t>
  </si>
  <si>
    <t>Calvert Memorial Hospital</t>
  </si>
  <si>
    <t>Carroll Hospital Center</t>
  </si>
  <si>
    <t>Civista Medical Center</t>
  </si>
  <si>
    <t>Doctors Community Hospital</t>
  </si>
  <si>
    <t>Harford Memorial Hospital</t>
  </si>
  <si>
    <t>Laurel Regional Hospital</t>
  </si>
  <si>
    <t>Memorial Hospital at Easton</t>
  </si>
  <si>
    <t>Montgomery General Hospital</t>
  </si>
  <si>
    <t>Baltimore Washington Medical Center</t>
  </si>
  <si>
    <t>Northwest Hospital Center</t>
  </si>
  <si>
    <t>Southern Maryland Hospital Center</t>
  </si>
  <si>
    <t>St. Mary's Hospital</t>
  </si>
  <si>
    <t>Union of Cecil</t>
  </si>
  <si>
    <t>Upper Chesapeake Medical Center</t>
  </si>
  <si>
    <t>Atlantic General Hospital</t>
  </si>
  <si>
    <t>Chester River Hospital Center</t>
  </si>
  <si>
    <t>Dorchester General Hospital</t>
  </si>
  <si>
    <t>Fort Washington Medical Center</t>
  </si>
  <si>
    <t>Garrett County Memorial Hospital</t>
  </si>
  <si>
    <t>McCready Memorial Hospital</t>
  </si>
  <si>
    <t>Bon Secours Hospital</t>
  </si>
  <si>
    <t>Harbor Hospital Center</t>
  </si>
  <si>
    <t>Maryland General Hospital</t>
  </si>
  <si>
    <t>Johns Hopkins Bayview Medical Center</t>
  </si>
  <si>
    <t>Mercy Medical Center</t>
  </si>
  <si>
    <t>Prince Georges Hospital Center</t>
  </si>
  <si>
    <t>Sinai Hospital</t>
  </si>
  <si>
    <t>Union Memorial Hospital</t>
  </si>
  <si>
    <t>Johns Hopkins Hospital</t>
  </si>
  <si>
    <t xml:space="preserve">Mercy Medical Center                </t>
  </si>
  <si>
    <t xml:space="preserve">Prince Georges Hospital Center      </t>
  </si>
  <si>
    <t xml:space="preserve">Sinai Hospital                      </t>
  </si>
  <si>
    <t xml:space="preserve">Union Memorial Hospital             </t>
  </si>
  <si>
    <t>University of Maryland Hospital</t>
  </si>
  <si>
    <t>James Lawrence Kernan Hospital</t>
  </si>
  <si>
    <t xml:space="preserve"> CMI</t>
  </si>
  <si>
    <t>MARK_UP</t>
  </si>
  <si>
    <t xml:space="preserve"> DSH_ AMT</t>
  </si>
  <si>
    <t>DME</t>
  </si>
  <si>
    <t>NURSE</t>
  </si>
  <si>
    <t>STANDBY</t>
  </si>
  <si>
    <t>MIEMSS</t>
  </si>
  <si>
    <t>D_STRIP</t>
  </si>
  <si>
    <t>PER_SAL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</si>
</sst>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00000"/>
    <numFmt numFmtId="168" formatCode="#,##0.0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9"/>
      <name val="Times New Roman"/>
      <family val="0"/>
    </font>
    <font>
      <sz val="24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37"/>
      <name val="Times New Roman"/>
      <family val="0"/>
    </font>
    <font>
      <sz val="12"/>
      <name val="Times New Roman"/>
      <family val="0"/>
    </font>
    <font>
      <b/>
      <sz val="21"/>
      <name val="Times New Roman"/>
      <family val="0"/>
    </font>
    <font>
      <b/>
      <sz val="17"/>
      <name val="Times New Roman"/>
      <family val="0"/>
    </font>
    <font>
      <sz val="17"/>
      <name val="Times New Roman"/>
      <family val="0"/>
    </font>
    <font>
      <b/>
      <sz val="23"/>
      <name val="Times New Roman"/>
      <family val="0"/>
    </font>
    <font>
      <b/>
      <sz val="18"/>
      <name val="Times New Roman"/>
      <family val="0"/>
    </font>
    <font>
      <b/>
      <sz val="60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 wrapText="1"/>
    </xf>
    <xf numFmtId="0" fontId="5" fillId="0" borderId="0" xfId="0" applyNumberFormat="1" applyFont="1" applyAlignment="1">
      <alignment horizontal="centerContinuous" wrapText="1"/>
    </xf>
    <xf numFmtId="0" fontId="6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 horizontal="centerContinuous" wrapText="1"/>
    </xf>
    <xf numFmtId="164" fontId="5" fillId="0" borderId="0" xfId="0" applyNumberFormat="1" applyFont="1" applyAlignment="1">
      <alignment horizontal="centerContinuous" wrapText="1"/>
    </xf>
    <xf numFmtId="165" fontId="5" fillId="0" borderId="0" xfId="0" applyNumberFormat="1" applyFont="1" applyAlignment="1">
      <alignment horizontal="centerContinuous" wrapText="1"/>
    </xf>
    <xf numFmtId="3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10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 wrapText="1"/>
    </xf>
    <xf numFmtId="1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1" fillId="0" borderId="10" xfId="0" applyNumberFormat="1" applyFont="1" applyBorder="1" applyAlignment="1">
      <alignment horizontal="centerContinuous" wrapText="1"/>
    </xf>
    <xf numFmtId="0" fontId="12" fillId="0" borderId="11" xfId="0" applyNumberFormat="1" applyFont="1" applyBorder="1" applyAlignment="1">
      <alignment horizontal="centerContinuous" wrapText="1"/>
    </xf>
    <xf numFmtId="0" fontId="9" fillId="0" borderId="12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Continuous" wrapText="1"/>
    </xf>
    <xf numFmtId="10" fontId="9" fillId="0" borderId="0" xfId="0" applyNumberFormat="1" applyFont="1" applyAlignment="1">
      <alignment/>
    </xf>
    <xf numFmtId="0" fontId="13" fillId="0" borderId="0" xfId="0" applyNumberFormat="1" applyFont="1" applyAlignment="1">
      <alignment horizontal="centerContinuous" wrapText="1"/>
    </xf>
    <xf numFmtId="1" fontId="9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Continuous" wrapText="1"/>
    </xf>
    <xf numFmtId="164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15" fillId="0" borderId="0" xfId="0" applyNumberFormat="1" applyFont="1" applyAlignment="1">
      <alignment horizontal="centerContinuous" wrapText="1"/>
    </xf>
    <xf numFmtId="10" fontId="15" fillId="0" borderId="0" xfId="0" applyNumberFormat="1" applyFont="1" applyAlignment="1">
      <alignment horizontal="centerContinuous" wrapText="1"/>
    </xf>
    <xf numFmtId="1" fontId="16" fillId="0" borderId="13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166" fontId="16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/>
    </xf>
    <xf numFmtId="1" fontId="9" fillId="0" borderId="13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left"/>
    </xf>
    <xf numFmtId="0" fontId="9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 wrapText="1"/>
    </xf>
    <xf numFmtId="166" fontId="9" fillId="0" borderId="13" xfId="0" applyNumberFormat="1" applyFont="1" applyBorder="1" applyAlignment="1">
      <alignment horizontal="right" wrapText="1"/>
    </xf>
    <xf numFmtId="165" fontId="9" fillId="0" borderId="13" xfId="0" applyNumberFormat="1" applyFont="1" applyBorder="1" applyAlignment="1">
      <alignment horizontal="right" wrapText="1"/>
    </xf>
    <xf numFmtId="1" fontId="9" fillId="0" borderId="13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5" xfId="0" applyNumberFormat="1" applyFont="1" applyBorder="1" applyAlignment="1">
      <alignment/>
    </xf>
    <xf numFmtId="10" fontId="9" fillId="0" borderId="15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14.6640625" style="1" customWidth="1"/>
    <col min="2" max="2" width="50.6640625" style="1" customWidth="1"/>
    <col min="3" max="3" width="12.6640625" style="1" customWidth="1"/>
    <col min="4" max="16384" width="9.6640625" style="1" customWidth="1"/>
  </cols>
  <sheetData>
    <row r="1" spans="1:4" ht="36.75">
      <c r="A1" s="2" t="s">
        <v>0</v>
      </c>
      <c r="B1" s="3"/>
      <c r="C1" s="4"/>
      <c r="D1" s="5"/>
    </row>
    <row r="2" spans="1:4" ht="78" customHeight="1">
      <c r="A2" s="2" t="s">
        <v>1</v>
      </c>
      <c r="B2" s="3"/>
      <c r="C2" s="4"/>
      <c r="D2" s="5"/>
    </row>
    <row r="3" spans="1:4" ht="37.5">
      <c r="A3" s="6" t="s">
        <v>2</v>
      </c>
      <c r="B3" s="7" t="s">
        <v>8</v>
      </c>
      <c r="C3" s="7" t="s">
        <v>9</v>
      </c>
      <c r="D3" s="5"/>
    </row>
    <row r="4" spans="1:4" ht="18.75">
      <c r="A4" s="6"/>
      <c r="B4" s="7"/>
      <c r="C4" s="7"/>
      <c r="D4" s="5"/>
    </row>
    <row r="5" spans="1:4" ht="18.75">
      <c r="A5" s="8">
        <f>'ROC Calculation'!A6</f>
        <v>210058</v>
      </c>
      <c r="B5" s="8" t="str">
        <f>'ROC Calculation'!B6</f>
        <v>James Lawrence Kernan Hospital</v>
      </c>
      <c r="C5" s="9">
        <f>'ROC Calculation'!AJ6</f>
        <v>0.021873474710566665</v>
      </c>
      <c r="D5" s="5"/>
    </row>
    <row r="6" spans="1:4" ht="18.75">
      <c r="A6" s="8"/>
      <c r="B6" s="8"/>
      <c r="C6" s="9"/>
      <c r="D6" s="5"/>
    </row>
    <row r="7" spans="1:4" ht="18.75">
      <c r="A7" s="10" t="s">
        <v>3</v>
      </c>
      <c r="B7" s="8"/>
      <c r="C7" s="9"/>
      <c r="D7" s="5"/>
    </row>
    <row r="8" spans="1:4" ht="18.75">
      <c r="A8" s="8">
        <f>'ROC Calculation'!A9</f>
        <v>210023</v>
      </c>
      <c r="B8" s="8" t="str">
        <f>'ROC Calculation'!B9</f>
        <v>Anne Arundel Medical Center</v>
      </c>
      <c r="C8" s="9">
        <f>'ROC Calculation'!AJ9</f>
        <v>-0.014107007233788549</v>
      </c>
      <c r="D8" s="5"/>
    </row>
    <row r="9" spans="1:4" ht="18.75">
      <c r="A9" s="8">
        <f>'ROC Calculation'!A10</f>
        <v>210015</v>
      </c>
      <c r="B9" s="8" t="str">
        <f>'ROC Calculation'!B10</f>
        <v>Franklin Square Hospital Center</v>
      </c>
      <c r="C9" s="9">
        <f>'ROC Calculation'!AJ10</f>
        <v>-0.011845580303431302</v>
      </c>
      <c r="D9" s="5"/>
    </row>
    <row r="10" spans="1:4" ht="18.75">
      <c r="A10" s="8">
        <f>'ROC Calculation'!A11</f>
        <v>210005</v>
      </c>
      <c r="B10" s="8" t="str">
        <f>'ROC Calculation'!B11</f>
        <v>Frederick Memorial Hospital</v>
      </c>
      <c r="C10" s="9">
        <f>'ROC Calculation'!AJ11</f>
        <v>-0.03042935741433439</v>
      </c>
      <c r="D10" s="5"/>
    </row>
    <row r="11" spans="1:4" ht="18.75">
      <c r="A11" s="8">
        <f>'ROC Calculation'!A12</f>
        <v>210044</v>
      </c>
      <c r="B11" s="8" t="str">
        <f>'ROC Calculation'!B12</f>
        <v>GBMC</v>
      </c>
      <c r="C11" s="9">
        <f>'ROC Calculation'!AJ12</f>
        <v>0.0031258168468850656</v>
      </c>
      <c r="D11" s="5"/>
    </row>
    <row r="12" spans="1:4" ht="18.75">
      <c r="A12" s="8">
        <f>'ROC Calculation'!A13</f>
        <v>210056</v>
      </c>
      <c r="B12" s="8" t="str">
        <f>'ROC Calculation'!B13</f>
        <v>Good Samaritan Hospital</v>
      </c>
      <c r="C12" s="9">
        <f>'ROC Calculation'!AJ13</f>
        <v>-0.018087220251895464</v>
      </c>
      <c r="D12" s="5"/>
    </row>
    <row r="13" spans="1:4" ht="18.75">
      <c r="A13" s="8">
        <f>'ROC Calculation'!A14</f>
        <v>210004</v>
      </c>
      <c r="B13" s="8" t="str">
        <f>'ROC Calculation'!B14</f>
        <v>Holy Cross Hospital</v>
      </c>
      <c r="C13" s="9">
        <f>'ROC Calculation'!AJ14</f>
        <v>-0.010402202537059257</v>
      </c>
      <c r="D13" s="5"/>
    </row>
    <row r="14" spans="1:4" ht="18.75">
      <c r="A14" s="8">
        <f>'ROC Calculation'!A15</f>
        <v>210048</v>
      </c>
      <c r="B14" s="8" t="str">
        <f>'ROC Calculation'!B15</f>
        <v>Howard County General Hospital</v>
      </c>
      <c r="C14" s="9">
        <f>'ROC Calculation'!AJ15</f>
        <v>0.031126070824866625</v>
      </c>
      <c r="D14" s="5"/>
    </row>
    <row r="15" spans="1:4" ht="18.75">
      <c r="A15" s="8">
        <f>'ROC Calculation'!A16</f>
        <v>210025</v>
      </c>
      <c r="B15" s="8" t="str">
        <f>'ROC Calculation'!B16</f>
        <v>Memorial of Cumberland</v>
      </c>
      <c r="C15" s="9">
        <f>'ROC Calculation'!AJ16</f>
        <v>0.05227252118583525</v>
      </c>
      <c r="D15" s="5"/>
    </row>
    <row r="16" spans="1:4" ht="18.75">
      <c r="A16" s="8">
        <f>'ROC Calculation'!A17</f>
        <v>210019</v>
      </c>
      <c r="B16" s="8" t="str">
        <f>'ROC Calculation'!B17</f>
        <v>Peninsula Regional Medical Center</v>
      </c>
      <c r="C16" s="9">
        <f>'ROC Calculation'!AJ17</f>
        <v>0.0007844268429719747</v>
      </c>
      <c r="D16" s="5"/>
    </row>
    <row r="17" spans="1:4" ht="18.75">
      <c r="A17" s="8">
        <f>'ROC Calculation'!A18</f>
        <v>210027</v>
      </c>
      <c r="B17" s="8" t="str">
        <f>'ROC Calculation'!B18</f>
        <v>Braddock Hospital</v>
      </c>
      <c r="C17" s="9">
        <f>'ROC Calculation'!AJ18</f>
        <v>0.013649714679358382</v>
      </c>
      <c r="D17" s="5"/>
    </row>
    <row r="18" spans="1:4" ht="18.75">
      <c r="A18" s="8">
        <f>'ROC Calculation'!A19</f>
        <v>210057</v>
      </c>
      <c r="B18" s="8" t="str">
        <f>'ROC Calculation'!B19</f>
        <v>Shady Grove Adventist Hospital</v>
      </c>
      <c r="C18" s="9">
        <f>'ROC Calculation'!AJ19</f>
        <v>0.008005972922382254</v>
      </c>
      <c r="D18" s="5"/>
    </row>
    <row r="19" spans="1:4" ht="18.75">
      <c r="A19" s="8">
        <f>'ROC Calculation'!A20</f>
        <v>210011</v>
      </c>
      <c r="B19" s="8" t="str">
        <f>'ROC Calculation'!B20</f>
        <v>St. Agnes Hospital</v>
      </c>
      <c r="C19" s="9">
        <f>'ROC Calculation'!AJ20</f>
        <v>-0.02884790564866091</v>
      </c>
      <c r="D19" s="5"/>
    </row>
    <row r="20" spans="1:4" ht="18.75">
      <c r="A20" s="8">
        <f>'ROC Calculation'!A21</f>
        <v>210007</v>
      </c>
      <c r="B20" s="8" t="str">
        <f>'ROC Calculation'!B21</f>
        <v>St. Joseph Medical Center</v>
      </c>
      <c r="C20" s="9">
        <f>'ROC Calculation'!AJ21</f>
        <v>0.03738872077443545</v>
      </c>
      <c r="D20" s="5"/>
    </row>
    <row r="21" spans="1:4" ht="18.75">
      <c r="A21" s="8">
        <f>'ROC Calculation'!A22</f>
        <v>210022</v>
      </c>
      <c r="B21" s="8" t="str">
        <f>'ROC Calculation'!B22</f>
        <v>Suburban Hospital</v>
      </c>
      <c r="C21" s="9">
        <f>'ROC Calculation'!AJ22</f>
        <v>0.010634723313168948</v>
      </c>
      <c r="D21" s="5"/>
    </row>
    <row r="22" spans="1:4" ht="18.75">
      <c r="A22" s="8">
        <f>'ROC Calculation'!A23</f>
        <v>210016</v>
      </c>
      <c r="B22" s="8" t="str">
        <f>'ROC Calculation'!B23</f>
        <v>Washington Adventist Hospital</v>
      </c>
      <c r="C22" s="9">
        <f>'ROC Calculation'!AJ23</f>
        <v>0.033976798969514777</v>
      </c>
      <c r="D22" s="5"/>
    </row>
    <row r="23" spans="1:4" ht="18.75">
      <c r="A23" s="8">
        <f>'ROC Calculation'!A24</f>
        <v>210001</v>
      </c>
      <c r="B23" s="8" t="str">
        <f>'ROC Calculation'!B24</f>
        <v>Washington County Hospital</v>
      </c>
      <c r="C23" s="9">
        <f>'ROC Calculation'!AJ24</f>
        <v>-0.041143916129834146</v>
      </c>
      <c r="D23" s="5"/>
    </row>
    <row r="24" spans="1:4" ht="18.75">
      <c r="A24" s="8"/>
      <c r="B24" s="8"/>
      <c r="C24" s="9"/>
      <c r="D24" s="5"/>
    </row>
    <row r="25" spans="1:4" ht="18.75">
      <c r="A25" s="10" t="s">
        <v>4</v>
      </c>
      <c r="B25" s="8"/>
      <c r="C25" s="9"/>
      <c r="D25" s="5"/>
    </row>
    <row r="26" spans="1:4" ht="18.75">
      <c r="A26" s="8">
        <f>'ROC Calculation'!A28</f>
        <v>210039</v>
      </c>
      <c r="B26" s="8" t="str">
        <f>'ROC Calculation'!B28</f>
        <v>Calvert Memorial Hospital</v>
      </c>
      <c r="C26" s="9">
        <f>'ROC Calculation'!AJ28</f>
        <v>-0.06287191534836611</v>
      </c>
      <c r="D26" s="5"/>
    </row>
    <row r="27" spans="1:4" ht="18.75">
      <c r="A27" s="8">
        <f>'ROC Calculation'!A29</f>
        <v>210033</v>
      </c>
      <c r="B27" s="8" t="str">
        <f>'ROC Calculation'!B29</f>
        <v>Carroll Hospital Center</v>
      </c>
      <c r="C27" s="9">
        <f>'ROC Calculation'!AJ29</f>
        <v>-0.010517997447229477</v>
      </c>
      <c r="D27" s="5"/>
    </row>
    <row r="28" spans="1:4" ht="18.75">
      <c r="A28" s="8">
        <f>'ROC Calculation'!A30</f>
        <v>210035</v>
      </c>
      <c r="B28" s="8" t="str">
        <f>'ROC Calculation'!B30</f>
        <v>Civista Medical Center</v>
      </c>
      <c r="C28" s="9">
        <f>'ROC Calculation'!AJ30</f>
        <v>-0.015543608124492403</v>
      </c>
      <c r="D28" s="5"/>
    </row>
    <row r="29" spans="1:4" ht="18.75">
      <c r="A29" s="8">
        <f>'ROC Calculation'!A31</f>
        <v>210051</v>
      </c>
      <c r="B29" s="8" t="str">
        <f>'ROC Calculation'!B31</f>
        <v>Doctors Community Hospital</v>
      </c>
      <c r="C29" s="9">
        <f>'ROC Calculation'!AJ31</f>
        <v>0.03757842328634675</v>
      </c>
      <c r="D29" s="5"/>
    </row>
    <row r="30" spans="1:4" ht="18.75">
      <c r="A30" s="8">
        <f>'ROC Calculation'!A32</f>
        <v>210006</v>
      </c>
      <c r="B30" s="8" t="str">
        <f>'ROC Calculation'!B32</f>
        <v>Harford Memorial Hospital</v>
      </c>
      <c r="C30" s="9">
        <f>'ROC Calculation'!AJ32</f>
        <v>0.026239391996444095</v>
      </c>
      <c r="D30" s="5"/>
    </row>
    <row r="31" spans="1:4" ht="18.75">
      <c r="A31" s="8">
        <f>'ROC Calculation'!A33</f>
        <v>210055</v>
      </c>
      <c r="B31" s="8" t="str">
        <f>'ROC Calculation'!B33</f>
        <v>Laurel Regional Hospital</v>
      </c>
      <c r="C31" s="9">
        <f>'ROC Calculation'!AJ33</f>
        <v>0.0015552673623187019</v>
      </c>
      <c r="D31" s="5"/>
    </row>
    <row r="32" spans="1:4" ht="18.75">
      <c r="A32" s="8">
        <f>'ROC Calculation'!A34</f>
        <v>210037</v>
      </c>
      <c r="B32" s="8" t="str">
        <f>'ROC Calculation'!B34</f>
        <v>Memorial Hospital at Easton</v>
      </c>
      <c r="C32" s="9">
        <f>'ROC Calculation'!AJ34</f>
        <v>-0.05496139900965458</v>
      </c>
      <c r="D32" s="5"/>
    </row>
    <row r="33" spans="1:4" ht="18.75">
      <c r="A33" s="8">
        <f>'ROC Calculation'!A35</f>
        <v>210018</v>
      </c>
      <c r="B33" s="8" t="str">
        <f>'ROC Calculation'!B35</f>
        <v>Montgomery General Hospital</v>
      </c>
      <c r="C33" s="9">
        <f>'ROC Calculation'!AJ35</f>
        <v>0.01929755915891307</v>
      </c>
      <c r="D33" s="5"/>
    </row>
    <row r="34" spans="1:4" ht="18.75">
      <c r="A34" s="8">
        <f>'ROC Calculation'!A36</f>
        <v>210043</v>
      </c>
      <c r="B34" s="8" t="str">
        <f>'ROC Calculation'!B36</f>
        <v>Baltimore Washington Medical Center</v>
      </c>
      <c r="C34" s="9">
        <f>'ROC Calculation'!AJ36</f>
        <v>0.007761587079526233</v>
      </c>
      <c r="D34" s="5"/>
    </row>
    <row r="35" spans="1:4" ht="18.75">
      <c r="A35" s="8">
        <f>'ROC Calculation'!A37</f>
        <v>210040</v>
      </c>
      <c r="B35" s="8" t="str">
        <f>'ROC Calculation'!B37</f>
        <v>Northwest Hospital Center</v>
      </c>
      <c r="C35" s="9">
        <f>'ROC Calculation'!AJ37</f>
        <v>0.023899966031060593</v>
      </c>
      <c r="D35" s="5"/>
    </row>
    <row r="36" spans="1:4" ht="18.75">
      <c r="A36" s="8">
        <f>'ROC Calculation'!A38</f>
        <v>210054</v>
      </c>
      <c r="B36" s="8" t="str">
        <f>'ROC Calculation'!B38</f>
        <v>Southern Maryland Hospital Center</v>
      </c>
      <c r="C36" s="9">
        <f>'ROC Calculation'!AJ38</f>
        <v>0.05487821600233822</v>
      </c>
      <c r="D36" s="5"/>
    </row>
    <row r="37" spans="1:4" ht="18.75">
      <c r="A37" s="8">
        <f>'ROC Calculation'!A39</f>
        <v>210028</v>
      </c>
      <c r="B37" s="8" t="str">
        <f>'ROC Calculation'!B39</f>
        <v>St. Mary's Hospital</v>
      </c>
      <c r="C37" s="9">
        <f>'ROC Calculation'!AJ39</f>
        <v>-0.006122853989674715</v>
      </c>
      <c r="D37" s="5"/>
    </row>
    <row r="38" spans="1:4" ht="18.75">
      <c r="A38" s="8">
        <f>'ROC Calculation'!A40</f>
        <v>210032</v>
      </c>
      <c r="B38" s="8" t="str">
        <f>'ROC Calculation'!B40</f>
        <v>Union of Cecil</v>
      </c>
      <c r="C38" s="9">
        <f>'ROC Calculation'!AJ40</f>
        <v>-0.07961421879014918</v>
      </c>
      <c r="D38" s="5"/>
    </row>
    <row r="39" spans="1:4" ht="18.75">
      <c r="A39" s="8">
        <f>'ROC Calculation'!A41</f>
        <v>210049</v>
      </c>
      <c r="B39" s="8" t="str">
        <f>'ROC Calculation'!B41</f>
        <v>Upper Chesapeake Medical Center</v>
      </c>
      <c r="C39" s="9">
        <f>'ROC Calculation'!AJ41</f>
        <v>-0.012877031050243182</v>
      </c>
      <c r="D39" s="5"/>
    </row>
    <row r="40" spans="1:4" ht="18.75">
      <c r="A40" s="8"/>
      <c r="B40" s="8"/>
      <c r="C40" s="9"/>
      <c r="D40" s="5"/>
    </row>
    <row r="41" spans="1:4" ht="18.75">
      <c r="A41" s="10" t="s">
        <v>5</v>
      </c>
      <c r="B41" s="8"/>
      <c r="C41" s="9"/>
      <c r="D41" s="5"/>
    </row>
    <row r="42" spans="1:4" ht="18.75">
      <c r="A42" s="8">
        <f>'ROC Calculation'!A45</f>
        <v>210061</v>
      </c>
      <c r="B42" s="8" t="str">
        <f>'ROC Calculation'!B45</f>
        <v>Atlantic General Hospital</v>
      </c>
      <c r="C42" s="9">
        <f>'ROC Calculation'!AJ45</f>
        <v>0.039628109101460085</v>
      </c>
      <c r="D42" s="5"/>
    </row>
    <row r="43" spans="1:4" ht="18.75">
      <c r="A43" s="8">
        <f>'ROC Calculation'!A46</f>
        <v>210030</v>
      </c>
      <c r="B43" s="8" t="str">
        <f>'ROC Calculation'!B46</f>
        <v>Chester River Hospital Center</v>
      </c>
      <c r="C43" s="9">
        <f>'ROC Calculation'!AJ46</f>
        <v>0.07280541611678837</v>
      </c>
      <c r="D43" s="5"/>
    </row>
    <row r="44" spans="1:4" ht="18.75">
      <c r="A44" s="8">
        <f>'ROC Calculation'!A47</f>
        <v>210010</v>
      </c>
      <c r="B44" s="8" t="str">
        <f>'ROC Calculation'!B47</f>
        <v>Dorchester General Hospital</v>
      </c>
      <c r="C44" s="9">
        <f>'ROC Calculation'!AJ47</f>
        <v>-0.08384692919097092</v>
      </c>
      <c r="D44" s="5"/>
    </row>
    <row r="45" spans="1:4" ht="18.75">
      <c r="A45" s="8">
        <f>'ROC Calculation'!A48</f>
        <v>210060</v>
      </c>
      <c r="B45" s="8" t="str">
        <f>'ROC Calculation'!B48</f>
        <v>Fort Washington Medical Center</v>
      </c>
      <c r="C45" s="9">
        <f>'ROC Calculation'!AJ48</f>
        <v>-0.03821848708752085</v>
      </c>
      <c r="D45" s="5"/>
    </row>
    <row r="46" spans="1:4" ht="18.75">
      <c r="A46" s="8">
        <f>'ROC Calculation'!A49</f>
        <v>210017</v>
      </c>
      <c r="B46" s="8" t="str">
        <f>'ROC Calculation'!B49</f>
        <v>Garrett County Memorial Hospital</v>
      </c>
      <c r="C46" s="9">
        <f>'ROC Calculation'!AJ49</f>
        <v>-0.14217417448159764</v>
      </c>
      <c r="D46" s="5"/>
    </row>
    <row r="47" spans="1:4" ht="18.75">
      <c r="A47" s="8">
        <f>'ROC Calculation'!A50</f>
        <v>210045</v>
      </c>
      <c r="B47" s="8" t="str">
        <f>'ROC Calculation'!B50</f>
        <v>McCready Memorial Hospital</v>
      </c>
      <c r="C47" s="9">
        <f>'ROC Calculation'!AJ50</f>
        <v>0.3566250091341725</v>
      </c>
      <c r="D47" s="5"/>
    </row>
    <row r="48" spans="1:4" ht="18.75">
      <c r="A48" s="8"/>
      <c r="B48" s="8"/>
      <c r="C48" s="9"/>
      <c r="D48" s="5"/>
    </row>
    <row r="49" spans="1:4" ht="18.75">
      <c r="A49" s="10" t="s">
        <v>6</v>
      </c>
      <c r="B49" s="8"/>
      <c r="C49" s="9"/>
      <c r="D49" s="5"/>
    </row>
    <row r="50" spans="1:4" ht="18.75">
      <c r="A50" s="8">
        <f>'ROC Calculation'!A54</f>
        <v>210013</v>
      </c>
      <c r="B50" s="8" t="str">
        <f>'ROC Calculation'!B54</f>
        <v>Bon Secours Hospital</v>
      </c>
      <c r="C50" s="9">
        <f>'ROC Calculation'!AJ54</f>
        <v>0.036365492517389075</v>
      </c>
      <c r="D50" s="5"/>
    </row>
    <row r="51" spans="1:4" ht="18.75">
      <c r="A51" s="8">
        <f>'ROC Calculation'!A55</f>
        <v>210034</v>
      </c>
      <c r="B51" s="8" t="str">
        <f>'ROC Calculation'!B55</f>
        <v>Harbor Hospital Center</v>
      </c>
      <c r="C51" s="9">
        <f>'ROC Calculation'!AJ55</f>
        <v>-0.030813125365344196</v>
      </c>
      <c r="D51" s="5"/>
    </row>
    <row r="52" spans="1:4" ht="18.75">
      <c r="A52" s="8">
        <f>'ROC Calculation'!A56</f>
        <v>210038</v>
      </c>
      <c r="B52" s="8" t="str">
        <f>'ROC Calculation'!B56</f>
        <v>Maryland General Hospital</v>
      </c>
      <c r="C52" s="9">
        <f>'ROC Calculation'!AJ56</f>
        <v>-0.031246194587453258</v>
      </c>
      <c r="D52" s="5"/>
    </row>
    <row r="53" spans="1:4" ht="18.75">
      <c r="A53" s="8">
        <f>'ROC Calculation'!A57</f>
        <v>210029</v>
      </c>
      <c r="B53" s="8" t="str">
        <f>'ROC Calculation'!B57</f>
        <v>Johns Hopkins Bayview Medical Center</v>
      </c>
      <c r="C53" s="9">
        <f>'ROC Calculation'!AJ57</f>
        <v>-0.018566605917386236</v>
      </c>
      <c r="D53" s="5"/>
    </row>
    <row r="54" spans="1:4" ht="18.75">
      <c r="A54" s="8">
        <f>'ROC Calculation'!A58</f>
        <v>210008</v>
      </c>
      <c r="B54" s="8" t="str">
        <f>'ROC Calculation'!B58</f>
        <v>Mercy Medical Center</v>
      </c>
      <c r="C54" s="9">
        <f>'ROC Calculation'!AJ58</f>
        <v>-0.025822983263948496</v>
      </c>
      <c r="D54" s="5"/>
    </row>
    <row r="55" spans="1:4" ht="18.75">
      <c r="A55" s="8">
        <f>'ROC Calculation'!A59</f>
        <v>210003</v>
      </c>
      <c r="B55" s="8" t="str">
        <f>'ROC Calculation'!B59</f>
        <v>Prince Georges Hospital Center</v>
      </c>
      <c r="C55" s="9">
        <f>'ROC Calculation'!AJ59</f>
        <v>-0.0013099181808178262</v>
      </c>
      <c r="D55" s="5"/>
    </row>
    <row r="56" spans="1:4" ht="18.75">
      <c r="A56" s="8">
        <f>'ROC Calculation'!A60</f>
        <v>210012</v>
      </c>
      <c r="B56" s="8" t="str">
        <f>'ROC Calculation'!B60</f>
        <v>Sinai Hospital</v>
      </c>
      <c r="C56" s="9">
        <f>'ROC Calculation'!AJ60</f>
        <v>0.016813171368786906</v>
      </c>
      <c r="D56" s="5"/>
    </row>
    <row r="57" spans="1:4" ht="18.75">
      <c r="A57" s="8">
        <f>'ROC Calculation'!A61</f>
        <v>210024</v>
      </c>
      <c r="B57" s="8" t="str">
        <f>'ROC Calculation'!B61</f>
        <v>Union Memorial Hospital</v>
      </c>
      <c r="C57" s="9">
        <f>'ROC Calculation'!AJ61</f>
        <v>0.03666524287605877</v>
      </c>
      <c r="D57" s="5"/>
    </row>
    <row r="58" spans="1:4" ht="18.75">
      <c r="A58" s="8"/>
      <c r="B58" s="8"/>
      <c r="C58" s="9"/>
      <c r="D58" s="5"/>
    </row>
    <row r="59" spans="1:4" ht="18.75">
      <c r="A59" s="10" t="s">
        <v>7</v>
      </c>
      <c r="B59" s="8"/>
      <c r="C59" s="9"/>
      <c r="D59" s="5"/>
    </row>
    <row r="60" spans="1:4" ht="18.75">
      <c r="A60" s="8">
        <f>'ROC Calculation'!A65</f>
        <v>910029</v>
      </c>
      <c r="B60" s="8" t="str">
        <f>'ROC Calculation'!B65</f>
        <v>Johns Hopkins Bayview Medical Center</v>
      </c>
      <c r="C60" s="9">
        <f>'ROC Calculation'!AJ65</f>
        <v>-0.03766230074938626</v>
      </c>
      <c r="D60" s="5"/>
    </row>
    <row r="61" spans="1:4" ht="18.75">
      <c r="A61" s="8">
        <f>'ROC Calculation'!A66</f>
        <v>210009</v>
      </c>
      <c r="B61" s="8" t="str">
        <f>'ROC Calculation'!B66</f>
        <v>Johns Hopkins Hospital</v>
      </c>
      <c r="C61" s="9">
        <f>'ROC Calculation'!AJ66</f>
        <v>0.029724733280482418</v>
      </c>
      <c r="D61" s="5"/>
    </row>
    <row r="62" spans="1:4" ht="18.75">
      <c r="A62" s="8">
        <f>'ROC Calculation'!A67</f>
        <v>910008</v>
      </c>
      <c r="B62" s="8" t="str">
        <f>'ROC Calculation'!B67</f>
        <v>Mercy Medical Center                </v>
      </c>
      <c r="C62" s="9">
        <f>'ROC Calculation'!AJ67</f>
        <v>-0.04477749116647245</v>
      </c>
      <c r="D62" s="5"/>
    </row>
    <row r="63" spans="1:4" ht="18.75">
      <c r="A63" s="8">
        <f>'ROC Calculation'!A68</f>
        <v>910003</v>
      </c>
      <c r="B63" s="8" t="str">
        <f>'ROC Calculation'!B68</f>
        <v>Prince Georges Hospital Center      </v>
      </c>
      <c r="C63" s="9">
        <f>'ROC Calculation'!AJ68</f>
        <v>-0.020741375424017106</v>
      </c>
      <c r="D63" s="5"/>
    </row>
    <row r="64" spans="1:4" ht="18.75">
      <c r="A64" s="8">
        <f>'ROC Calculation'!A69</f>
        <v>910012</v>
      </c>
      <c r="B64" s="8" t="str">
        <f>'ROC Calculation'!B69</f>
        <v>Sinai Hospital                      </v>
      </c>
      <c r="C64" s="9">
        <f>'ROC Calculation'!AJ69</f>
        <v>-0.0029709058173843506</v>
      </c>
      <c r="D64" s="5"/>
    </row>
    <row r="65" spans="1:4" ht="18.75">
      <c r="A65" s="8">
        <f>'ROC Calculation'!A70</f>
        <v>910024</v>
      </c>
      <c r="B65" s="8" t="str">
        <f>'ROC Calculation'!B70</f>
        <v>Union Memorial Hospital             </v>
      </c>
      <c r="C65" s="9">
        <f>'ROC Calculation'!AJ70</f>
        <v>0.016494905041358754</v>
      </c>
      <c r="D65" s="5"/>
    </row>
    <row r="66" spans="1:4" ht="18.75">
      <c r="A66" s="8">
        <f>'ROC Calculation'!A71</f>
        <v>210002</v>
      </c>
      <c r="B66" s="8" t="str">
        <f>'ROC Calculation'!B71</f>
        <v>University of Maryland Hospital</v>
      </c>
      <c r="C66" s="9">
        <f>'ROC Calculation'!AJ71</f>
        <v>-0.0020334277581495197</v>
      </c>
      <c r="D66" s="5"/>
    </row>
  </sheetData>
  <sheetProtection/>
  <printOptions horizontalCentered="1"/>
  <pageMargins left="0.2" right="0.2" top="0.55" bottom="0.2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zoomScale="87" zoomScaleNormal="87" zoomScalePageLayoutView="0" workbookViewId="0" topLeftCell="A1">
      <selection activeCell="AD9" sqref="AD9"/>
    </sheetView>
  </sheetViews>
  <sheetFormatPr defaultColWidth="8.88671875" defaultRowHeight="15"/>
  <cols>
    <col min="1" max="1" width="9.6640625" style="1" customWidth="1"/>
    <col min="2" max="2" width="30.6640625" style="1" customWidth="1"/>
    <col min="3" max="5" width="9.6640625" style="1" customWidth="1"/>
    <col min="6" max="6" width="13.6640625" style="1" customWidth="1"/>
    <col min="7" max="7" width="9.6640625" style="1" customWidth="1"/>
    <col min="8" max="8" width="11.6640625" style="1" customWidth="1"/>
    <col min="9" max="11" width="12.6640625" style="1" customWidth="1"/>
    <col min="12" max="12" width="13.6640625" style="1" customWidth="1"/>
    <col min="13" max="13" width="9.6640625" style="1" customWidth="1"/>
    <col min="14" max="14" width="13.6640625" style="1" customWidth="1"/>
    <col min="15" max="15" width="12.6640625" style="1" customWidth="1"/>
    <col min="16" max="16" width="9.6640625" style="1" customWidth="1"/>
    <col min="17" max="17" width="11.6640625" style="1" customWidth="1"/>
    <col min="18" max="18" width="12.6640625" style="1" customWidth="1"/>
    <col min="19" max="19" width="11.6640625" style="1" customWidth="1"/>
    <col min="20" max="21" width="12.6640625" style="1" customWidth="1"/>
    <col min="22" max="22" width="9.6640625" style="1" customWidth="1"/>
    <col min="23" max="25" width="11.6640625" style="1" customWidth="1"/>
    <col min="26" max="27" width="14.6640625" style="1" customWidth="1"/>
    <col min="28" max="30" width="11.6640625" style="1" customWidth="1"/>
    <col min="31" max="32" width="14.6640625" style="1" customWidth="1"/>
    <col min="33" max="33" width="11.6640625" style="1" customWidth="1"/>
    <col min="34" max="35" width="14.6640625" style="1" customWidth="1"/>
    <col min="36" max="36" width="15.6640625" style="1" customWidth="1"/>
    <col min="37" max="16384" width="9.6640625" style="1" customWidth="1"/>
  </cols>
  <sheetData>
    <row r="1" spans="1:41" ht="45.75">
      <c r="A1" s="11" t="s">
        <v>10</v>
      </c>
      <c r="B1" s="3"/>
      <c r="C1" s="3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2"/>
      <c r="P1" s="13"/>
      <c r="Q1" s="12"/>
      <c r="R1" s="13"/>
      <c r="S1" s="13"/>
      <c r="T1" s="13"/>
      <c r="U1" s="13"/>
      <c r="V1" s="13"/>
      <c r="W1" s="13"/>
      <c r="X1" s="13"/>
      <c r="Y1" s="13"/>
      <c r="Z1" s="13"/>
      <c r="AA1" s="14"/>
      <c r="AB1" s="13"/>
      <c r="AC1" s="13"/>
      <c r="AD1" s="13"/>
      <c r="AE1" s="13"/>
      <c r="AF1" s="13"/>
      <c r="AG1" s="13"/>
      <c r="AH1" s="13"/>
      <c r="AI1" s="12"/>
      <c r="AJ1" s="12"/>
      <c r="AK1" s="5"/>
      <c r="AL1" s="5"/>
      <c r="AM1" s="5"/>
      <c r="AN1" s="5"/>
      <c r="AO1" s="5"/>
    </row>
    <row r="2" spans="1:41" ht="45.75">
      <c r="A2" s="11" t="s">
        <v>11</v>
      </c>
      <c r="B2" s="3"/>
      <c r="C2" s="3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  <c r="P2" s="13"/>
      <c r="Q2" s="12"/>
      <c r="R2" s="13"/>
      <c r="S2" s="13"/>
      <c r="T2" s="13"/>
      <c r="U2" s="13"/>
      <c r="V2" s="13"/>
      <c r="W2" s="13"/>
      <c r="X2" s="13"/>
      <c r="Y2" s="13"/>
      <c r="Z2" s="13"/>
      <c r="AA2" s="14"/>
      <c r="AB2" s="13"/>
      <c r="AC2" s="13"/>
      <c r="AD2" s="13"/>
      <c r="AE2" s="13"/>
      <c r="AF2" s="13"/>
      <c r="AG2" s="13"/>
      <c r="AH2" s="13"/>
      <c r="AI2" s="12"/>
      <c r="AJ2" s="12"/>
      <c r="AK2" s="5"/>
      <c r="AL2" s="5"/>
      <c r="AM2" s="5"/>
      <c r="AN2" s="5"/>
      <c r="AO2" s="5"/>
    </row>
    <row r="3" spans="1:41" ht="28.5" customHeight="1">
      <c r="A3" s="11"/>
      <c r="B3" s="3"/>
      <c r="C3" s="3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  <c r="O3" s="12"/>
      <c r="P3" s="13"/>
      <c r="Q3" s="12"/>
      <c r="R3" s="13"/>
      <c r="S3" s="13"/>
      <c r="T3" s="13"/>
      <c r="U3" s="13"/>
      <c r="V3" s="13"/>
      <c r="W3" s="13"/>
      <c r="X3" s="13"/>
      <c r="Y3" s="13"/>
      <c r="Z3" s="13"/>
      <c r="AA3" s="14"/>
      <c r="AB3" s="13"/>
      <c r="AC3" s="13"/>
      <c r="AD3" s="13"/>
      <c r="AE3" s="13"/>
      <c r="AF3" s="13"/>
      <c r="AG3" s="13"/>
      <c r="AH3" s="13"/>
      <c r="AI3" s="12"/>
      <c r="AJ3" s="12"/>
      <c r="AK3" s="5"/>
      <c r="AL3" s="5"/>
      <c r="AM3" s="5"/>
      <c r="AN3" s="5"/>
      <c r="AO3" s="5"/>
    </row>
    <row r="4" spans="1:41" ht="78" customHeight="1">
      <c r="A4" s="6" t="s">
        <v>2</v>
      </c>
      <c r="B4" s="7" t="s">
        <v>8</v>
      </c>
      <c r="C4" s="7" t="s">
        <v>18</v>
      </c>
      <c r="D4" s="15" t="s">
        <v>19</v>
      </c>
      <c r="E4" s="15" t="s">
        <v>20</v>
      </c>
      <c r="F4" s="15" t="s">
        <v>21</v>
      </c>
      <c r="G4" s="16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6" t="s">
        <v>28</v>
      </c>
      <c r="N4" s="15" t="s">
        <v>29</v>
      </c>
      <c r="O4" s="15" t="s">
        <v>30</v>
      </c>
      <c r="P4" s="16" t="s">
        <v>31</v>
      </c>
      <c r="Q4" s="15" t="s">
        <v>32</v>
      </c>
      <c r="R4" s="15" t="s">
        <v>33</v>
      </c>
      <c r="S4" s="17" t="s">
        <v>34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15" t="s">
        <v>40</v>
      </c>
      <c r="Z4" s="15" t="s">
        <v>41</v>
      </c>
      <c r="AA4" s="18" t="s">
        <v>42</v>
      </c>
      <c r="AB4" s="17" t="s">
        <v>43</v>
      </c>
      <c r="AC4" s="15" t="s">
        <v>44</v>
      </c>
      <c r="AD4" s="15" t="s">
        <v>45</v>
      </c>
      <c r="AE4" s="15" t="s">
        <v>46</v>
      </c>
      <c r="AF4" s="15" t="s">
        <v>47</v>
      </c>
      <c r="AG4" s="15" t="s">
        <v>48</v>
      </c>
      <c r="AH4" s="15" t="s">
        <v>49</v>
      </c>
      <c r="AI4" s="15" t="s">
        <v>50</v>
      </c>
      <c r="AJ4" s="17" t="s">
        <v>51</v>
      </c>
      <c r="AK4" s="5"/>
      <c r="AL4" s="5"/>
      <c r="AM4" s="5"/>
      <c r="AN4" s="5"/>
      <c r="AO4" s="5"/>
    </row>
    <row r="5" spans="1:41" ht="18.75">
      <c r="A5" s="6"/>
      <c r="B5" s="7"/>
      <c r="C5" s="7"/>
      <c r="D5" s="15"/>
      <c r="E5" s="15"/>
      <c r="F5" s="15"/>
      <c r="G5" s="16"/>
      <c r="H5" s="15"/>
      <c r="I5" s="15"/>
      <c r="J5" s="15"/>
      <c r="K5" s="15"/>
      <c r="L5" s="15"/>
      <c r="M5" s="16"/>
      <c r="N5" s="15"/>
      <c r="O5" s="15"/>
      <c r="P5" s="16"/>
      <c r="Q5" s="15"/>
      <c r="R5" s="10"/>
      <c r="S5" s="17"/>
      <c r="T5" s="19"/>
      <c r="U5" s="19"/>
      <c r="V5" s="19"/>
      <c r="W5" s="19"/>
      <c r="X5" s="19"/>
      <c r="Y5" s="19"/>
      <c r="Z5" s="19"/>
      <c r="AA5" s="20"/>
      <c r="AB5" s="19"/>
      <c r="AC5" s="19"/>
      <c r="AD5" s="19"/>
      <c r="AE5" s="19"/>
      <c r="AF5" s="19"/>
      <c r="AG5" s="19"/>
      <c r="AH5" s="19"/>
      <c r="AI5" s="21"/>
      <c r="AJ5" s="19"/>
      <c r="AK5" s="5"/>
      <c r="AL5" s="5"/>
      <c r="AM5" s="5"/>
      <c r="AN5" s="5"/>
      <c r="AO5" s="5"/>
    </row>
    <row r="6" spans="1:41" ht="18.75">
      <c r="A6" s="8">
        <f>'Variable Input'!A54</f>
        <v>210058</v>
      </c>
      <c r="B6" s="8" t="str">
        <f>'Variable Input'!B54</f>
        <v>James Lawrence Kernan Hospital</v>
      </c>
      <c r="C6" s="22">
        <f>'Variable Input'!C54</f>
        <v>6</v>
      </c>
      <c r="D6" s="23">
        <f>'Variable Input'!F54</f>
        <v>16117.615594865</v>
      </c>
      <c r="E6" s="23">
        <f>'Variable Input'!E54</f>
        <v>4436.86205190198</v>
      </c>
      <c r="F6" s="23">
        <f>E6*D6</f>
        <v>71511637.00000006</v>
      </c>
      <c r="G6" s="24">
        <f>'Variable Input'!H54</f>
        <v>1.12388</v>
      </c>
      <c r="H6" s="23">
        <f>D6/G6</f>
        <v>14341.046726398725</v>
      </c>
      <c r="I6" s="23">
        <f>H6*E6</f>
        <v>63629246.00491162</v>
      </c>
      <c r="J6" s="23">
        <f>'Variable Input'!U54</f>
        <v>3001900</v>
      </c>
      <c r="K6" s="23">
        <f>I6-J6</f>
        <v>60627346.00491162</v>
      </c>
      <c r="L6" s="23">
        <f>K6/E6</f>
        <v>13664.464951963535</v>
      </c>
      <c r="M6" s="24">
        <f>'Variable Input'!W54</f>
        <v>1.004577984</v>
      </c>
      <c r="N6" s="23">
        <f>L6/M6</f>
        <v>13602.194323983449</v>
      </c>
      <c r="O6" s="23">
        <f>N6*E6</f>
        <v>60351059.81867867</v>
      </c>
      <c r="P6" s="24">
        <f>'Variable Input'!G54</f>
        <v>1.57763095981628</v>
      </c>
      <c r="Q6" s="23">
        <f>P6*E6</f>
        <v>6999.73093751455</v>
      </c>
      <c r="R6" s="19">
        <f>O6/Q6</f>
        <v>8621.911378797655</v>
      </c>
      <c r="S6" s="9">
        <f>'CFA Calculation'!J64</f>
        <v>-0.01562128948805495</v>
      </c>
      <c r="T6" s="19">
        <f>R6/(1+S6)</f>
        <v>8758.734099718253</v>
      </c>
      <c r="U6" s="19">
        <f>T6*Q6</f>
        <v>61308782.0512615</v>
      </c>
      <c r="V6" s="9">
        <f>'POOR SHARE'!I64</f>
        <v>0.12543643472541838</v>
      </c>
      <c r="W6" s="23">
        <f>REGRESSION!$K$10*(V6-$V$74)*Q6</f>
        <v>-2724169.002661181</v>
      </c>
      <c r="X6" s="23">
        <f>W6/Q6</f>
        <v>-389.1819595609304</v>
      </c>
      <c r="Y6" s="23">
        <f>T6-X6</f>
        <v>9147.916059279183</v>
      </c>
      <c r="Z6" s="9">
        <f>(Y6/T6)-1</f>
        <v>0.04443358539374431</v>
      </c>
      <c r="AA6" s="25">
        <f>RESCMAD!I64</f>
        <v>0.0015714889755328021</v>
      </c>
      <c r="AB6" s="23">
        <f>REGRESSION!$L$10*(AA6-$AA$74)*Q6</f>
        <v>-1275197.8681889533</v>
      </c>
      <c r="AC6" s="23">
        <f>AB6/Q6</f>
        <v>-182.17812649835193</v>
      </c>
      <c r="AD6" s="23">
        <f>T6-AC6</f>
        <v>8940.912226216604</v>
      </c>
      <c r="AE6" s="9">
        <f>(AD6/T6)-1</f>
        <v>0.020799595515088365</v>
      </c>
      <c r="AF6" s="9">
        <f>AE6+Z6</f>
        <v>0.06523318090883268</v>
      </c>
      <c r="AG6" s="23">
        <f>T6*(1+AF6)</f>
        <v>9330.094185777536</v>
      </c>
      <c r="AH6" s="23">
        <f>AG6*Q6</f>
        <v>65308148.92211164</v>
      </c>
      <c r="AI6" s="19">
        <f>AG6</f>
        <v>9330.094185777536</v>
      </c>
      <c r="AJ6" s="26">
        <f>AI6/$AI$74-1</f>
        <v>0.021873474710566665</v>
      </c>
      <c r="AK6" s="5"/>
      <c r="AL6" s="5"/>
      <c r="AM6" s="5"/>
      <c r="AN6" s="27"/>
      <c r="AO6" s="27"/>
    </row>
    <row r="7" spans="1:41" ht="18.75">
      <c r="A7" s="8"/>
      <c r="B7" s="8"/>
      <c r="C7" s="22"/>
      <c r="D7" s="23"/>
      <c r="E7" s="23"/>
      <c r="F7" s="23"/>
      <c r="G7" s="24"/>
      <c r="H7" s="23"/>
      <c r="I7" s="23"/>
      <c r="J7" s="23"/>
      <c r="K7" s="23"/>
      <c r="L7" s="23"/>
      <c r="M7" s="24"/>
      <c r="N7" s="23"/>
      <c r="O7" s="23"/>
      <c r="P7" s="24"/>
      <c r="Q7" s="23"/>
      <c r="R7" s="10"/>
      <c r="S7" s="9"/>
      <c r="T7" s="19"/>
      <c r="U7" s="19"/>
      <c r="V7" s="19"/>
      <c r="W7" s="19"/>
      <c r="X7" s="19"/>
      <c r="Y7" s="19"/>
      <c r="Z7" s="19"/>
      <c r="AA7" s="20"/>
      <c r="AB7" s="19"/>
      <c r="AC7" s="19"/>
      <c r="AD7" s="19"/>
      <c r="AE7" s="19"/>
      <c r="AF7" s="19"/>
      <c r="AG7" s="19"/>
      <c r="AH7" s="19"/>
      <c r="AI7" s="10"/>
      <c r="AJ7" s="19"/>
      <c r="AK7" s="5"/>
      <c r="AL7" s="5"/>
      <c r="AM7" s="5"/>
      <c r="AN7" s="5"/>
      <c r="AO7" s="5"/>
    </row>
    <row r="8" spans="1:41" ht="18.75">
      <c r="A8" s="10" t="s">
        <v>3</v>
      </c>
      <c r="B8" s="8"/>
      <c r="C8" s="22"/>
      <c r="D8" s="23"/>
      <c r="E8" s="23"/>
      <c r="F8" s="23"/>
      <c r="G8" s="24"/>
      <c r="H8" s="23"/>
      <c r="I8" s="23"/>
      <c r="J8" s="23"/>
      <c r="K8" s="23"/>
      <c r="L8" s="23"/>
      <c r="M8" s="24"/>
      <c r="N8" s="23"/>
      <c r="O8" s="23"/>
      <c r="P8" s="24"/>
      <c r="Q8" s="23"/>
      <c r="R8" s="10"/>
      <c r="S8" s="9"/>
      <c r="T8" s="19"/>
      <c r="U8" s="19"/>
      <c r="V8" s="19"/>
      <c r="W8" s="19"/>
      <c r="X8" s="19"/>
      <c r="Y8" s="19"/>
      <c r="Z8" s="19"/>
      <c r="AA8" s="20"/>
      <c r="AB8" s="19"/>
      <c r="AC8" s="19"/>
      <c r="AD8" s="19"/>
      <c r="AE8" s="19"/>
      <c r="AF8" s="19"/>
      <c r="AG8" s="19"/>
      <c r="AH8" s="19"/>
      <c r="AI8" s="10"/>
      <c r="AJ8" s="19"/>
      <c r="AK8" s="5"/>
      <c r="AL8" s="5"/>
      <c r="AM8" s="5"/>
      <c r="AN8" s="5"/>
      <c r="AO8" s="5"/>
    </row>
    <row r="9" spans="1:41" ht="18.75">
      <c r="A9" s="8">
        <f>'Variable Input'!A3</f>
        <v>210023</v>
      </c>
      <c r="B9" s="8" t="str">
        <f>'Variable Input'!B3</f>
        <v>Anne Arundel Medical Center</v>
      </c>
      <c r="C9" s="22">
        <f>'Variable Input'!C3</f>
        <v>1</v>
      </c>
      <c r="D9" s="23">
        <f>'Variable Input'!F3</f>
        <v>9409.48814986764</v>
      </c>
      <c r="E9" s="23">
        <f>'Variable Input'!E3</f>
        <v>34377.8229854671</v>
      </c>
      <c r="F9" s="23">
        <f aca="true" t="shared" si="0" ref="F9:F24">E9*D9</f>
        <v>323477718.00000006</v>
      </c>
      <c r="G9" s="24">
        <f>'Variable Input'!H3</f>
        <v>1.11726</v>
      </c>
      <c r="H9" s="23">
        <f aca="true" t="shared" si="1" ref="H9:H24">D9/G9</f>
        <v>8421.932361194029</v>
      </c>
      <c r="I9" s="23">
        <f aca="true" t="shared" si="2" ref="I9:I24">H9*E9</f>
        <v>289527699.9087053</v>
      </c>
      <c r="J9" s="23">
        <f>'Variable Input'!U3</f>
        <v>0</v>
      </c>
      <c r="K9" s="23">
        <f aca="true" t="shared" si="3" ref="K9:K24">I9-J9</f>
        <v>289527699.9087053</v>
      </c>
      <c r="L9" s="23">
        <f aca="true" t="shared" si="4" ref="L9:L25">K9/E9</f>
        <v>8421.932361194029</v>
      </c>
      <c r="M9" s="24">
        <f>'Variable Input'!W3</f>
        <v>1.027381581</v>
      </c>
      <c r="N9" s="23">
        <f aca="true" t="shared" si="5" ref="N9:N24">L9/M9</f>
        <v>8197.472601169817</v>
      </c>
      <c r="O9" s="23">
        <f aca="true" t="shared" si="6" ref="O9:O24">N9*E9</f>
        <v>281811262.0112325</v>
      </c>
      <c r="P9" s="24">
        <f>'Variable Input'!G3</f>
        <v>1.03186738863659</v>
      </c>
      <c r="Q9" s="23">
        <f aca="true" t="shared" si="7" ref="Q9:Q24">P9*E9</f>
        <v>35473.35443102488</v>
      </c>
      <c r="R9" s="19">
        <f aca="true" t="shared" si="8" ref="R9:R25">O9/Q9</f>
        <v>7944.308242943082</v>
      </c>
      <c r="S9" s="9">
        <f>'CFA Calculation'!J3</f>
        <v>0.009314560913942699</v>
      </c>
      <c r="T9" s="19">
        <f aca="true" t="shared" si="9" ref="T9:T24">R9/(1+S9)</f>
        <v>7870.993395507388</v>
      </c>
      <c r="U9" s="19">
        <f aca="true" t="shared" si="10" ref="U9:U24">T9*Q9</f>
        <v>279210538.4430896</v>
      </c>
      <c r="V9" s="9">
        <f>'POOR SHARE'!I3</f>
        <v>0.10675927864063915</v>
      </c>
      <c r="W9" s="23">
        <f>REGRESSION!$K$10*(V9-$V$74)*Q9</f>
        <v>-15828482.570313254</v>
      </c>
      <c r="X9" s="23">
        <f aca="true" t="shared" si="11" ref="X9:X25">W9/Q9</f>
        <v>-446.20766274276315</v>
      </c>
      <c r="Y9" s="23">
        <f aca="true" t="shared" si="12" ref="Y9:Y25">T9-X9</f>
        <v>8317.201058250152</v>
      </c>
      <c r="Z9" s="9">
        <f aca="true" t="shared" si="13" ref="Z9:Z25">(Y9/T9)-1</f>
        <v>0.056690133039299706</v>
      </c>
      <c r="AA9" s="25">
        <f>RESCMAD!I3</f>
        <v>0</v>
      </c>
      <c r="AB9" s="23">
        <f>REGRESSION!$L$10*(AA9-$AA$74)*Q9</f>
        <v>-20425948.844513148</v>
      </c>
      <c r="AC9" s="23">
        <f aca="true" t="shared" si="14" ref="AC9:AC25">AB9/Q9</f>
        <v>-575.8110325943317</v>
      </c>
      <c r="AD9" s="23">
        <f aca="true" t="shared" si="15" ref="AD9:AD25">T9-AC9</f>
        <v>8446.804428101721</v>
      </c>
      <c r="AE9" s="9">
        <f aca="true" t="shared" si="16" ref="AE9:AE25">(AD9/T9)-1</f>
        <v>0.0731560812797778</v>
      </c>
      <c r="AF9" s="9">
        <f aca="true" t="shared" si="17" ref="AF9:AF25">AE9+Z9</f>
        <v>0.1298462143190775</v>
      </c>
      <c r="AG9" s="23">
        <f aca="true" t="shared" si="18" ref="AG9:AG24">T9*(1+AF9)</f>
        <v>8893.012090844484</v>
      </c>
      <c r="AH9" s="23">
        <f aca="true" t="shared" si="19" ref="AH9:AH24">AG9*Q9</f>
        <v>315464969.85791606</v>
      </c>
      <c r="AI9" s="19">
        <f aca="true" t="shared" si="20" ref="AI9:AI25">AG9</f>
        <v>8893.012090844484</v>
      </c>
      <c r="AJ9" s="26">
        <f aca="true" t="shared" si="21" ref="AJ9:AJ24">(AI9/$AI$25)-1</f>
        <v>-0.014107007233788549</v>
      </c>
      <c r="AK9" s="5"/>
      <c r="AL9" s="5"/>
      <c r="AM9" s="5"/>
      <c r="AN9" s="5"/>
      <c r="AO9" s="5"/>
    </row>
    <row r="10" spans="1:41" ht="18.75">
      <c r="A10" s="8">
        <f>'Variable Input'!A4</f>
        <v>210015</v>
      </c>
      <c r="B10" s="8" t="str">
        <f>'Variable Input'!B4</f>
        <v>Franklin Square Hospital Center</v>
      </c>
      <c r="C10" s="22">
        <f>'Variable Input'!C4</f>
        <v>1</v>
      </c>
      <c r="D10" s="23">
        <f>'Variable Input'!F4</f>
        <v>9143.9373137136</v>
      </c>
      <c r="E10" s="23">
        <f>'Variable Input'!E4</f>
        <v>38152.5855909785</v>
      </c>
      <c r="F10" s="23">
        <f t="shared" si="0"/>
        <v>348864851.0000002</v>
      </c>
      <c r="G10" s="24">
        <f>'Variable Input'!H4</f>
        <v>1.1255</v>
      </c>
      <c r="H10" s="23">
        <f t="shared" si="1"/>
        <v>8124.333463983653</v>
      </c>
      <c r="I10" s="23">
        <f t="shared" si="2"/>
        <v>309964327.8542872</v>
      </c>
      <c r="J10" s="23">
        <f>'Variable Input'!U4</f>
        <v>7495500</v>
      </c>
      <c r="K10" s="23">
        <f t="shared" si="3"/>
        <v>302468827.8542872</v>
      </c>
      <c r="L10" s="23">
        <f t="shared" si="4"/>
        <v>7927.872336018257</v>
      </c>
      <c r="M10" s="24">
        <f>'Variable Input'!W4</f>
        <v>1.007713036</v>
      </c>
      <c r="N10" s="23">
        <f t="shared" si="5"/>
        <v>7867.19239783483</v>
      </c>
      <c r="O10" s="23">
        <f t="shared" si="6"/>
        <v>300153731.31908876</v>
      </c>
      <c r="P10" s="24">
        <f>'Variable Input'!G4</f>
        <v>0.890895484188205</v>
      </c>
      <c r="Q10" s="23">
        <f t="shared" si="7"/>
        <v>33989.96621310672</v>
      </c>
      <c r="R10" s="19">
        <f t="shared" si="8"/>
        <v>8830.656948501108</v>
      </c>
      <c r="S10" s="9">
        <f>'CFA Calculation'!J4</f>
        <v>-0.007364103604698323</v>
      </c>
      <c r="T10" s="19">
        <f t="shared" si="9"/>
        <v>8896.169260621255</v>
      </c>
      <c r="U10" s="19">
        <f t="shared" si="10"/>
        <v>302380492.5945951</v>
      </c>
      <c r="V10" s="9">
        <f>'POOR SHARE'!I4</f>
        <v>0.24758304243612222</v>
      </c>
      <c r="W10" s="23">
        <f>REGRESSION!$K$10*(V10-$V$74)*Q10</f>
        <v>-551995.2192476281</v>
      </c>
      <c r="X10" s="23">
        <f t="shared" si="11"/>
        <v>-16.239946100175164</v>
      </c>
      <c r="Y10" s="23">
        <f t="shared" si="12"/>
        <v>8912.40920672143</v>
      </c>
      <c r="Z10" s="9">
        <f t="shared" si="13"/>
        <v>0.0018254987764296793</v>
      </c>
      <c r="AA10" s="25">
        <f>RESCMAD!I4</f>
        <v>0.0022947948671370776</v>
      </c>
      <c r="AB10" s="23">
        <f>REGRESSION!$L$10*(AA10-$AA$74)*Q10</f>
        <v>-34042.488083106335</v>
      </c>
      <c r="AC10" s="23">
        <f t="shared" si="14"/>
        <v>-1.00154521689343</v>
      </c>
      <c r="AD10" s="23">
        <f t="shared" si="15"/>
        <v>8897.170805838148</v>
      </c>
      <c r="AE10" s="9">
        <f t="shared" si="16"/>
        <v>0.00011258162783911452</v>
      </c>
      <c r="AF10" s="9">
        <f t="shared" si="17"/>
        <v>0.0019380804042687938</v>
      </c>
      <c r="AG10" s="23">
        <f t="shared" si="18"/>
        <v>8913.410751938323</v>
      </c>
      <c r="AH10" s="23">
        <f t="shared" si="19"/>
        <v>302966530.3019258</v>
      </c>
      <c r="AI10" s="19">
        <f t="shared" si="20"/>
        <v>8913.410751938323</v>
      </c>
      <c r="AJ10" s="26">
        <f t="shared" si="21"/>
        <v>-0.011845580303431302</v>
      </c>
      <c r="AK10" s="5"/>
      <c r="AL10" s="5"/>
      <c r="AM10" s="5"/>
      <c r="AN10" s="5"/>
      <c r="AO10" s="5"/>
    </row>
    <row r="11" spans="1:41" ht="18.75">
      <c r="A11" s="8">
        <f>'Variable Input'!A5</f>
        <v>210005</v>
      </c>
      <c r="B11" s="8" t="str">
        <f>'Variable Input'!B5</f>
        <v>Frederick Memorial Hospital</v>
      </c>
      <c r="C11" s="22">
        <f>'Variable Input'!C5</f>
        <v>1</v>
      </c>
      <c r="D11" s="23">
        <f>'Variable Input'!F5</f>
        <v>8561.58644966405</v>
      </c>
      <c r="E11" s="23">
        <f>'Variable Input'!E5</f>
        <v>25319.8777206187</v>
      </c>
      <c r="F11" s="23">
        <f t="shared" si="0"/>
        <v>216778321.99999973</v>
      </c>
      <c r="G11" s="24">
        <f>'Variable Input'!H5</f>
        <v>1.11944</v>
      </c>
      <c r="H11" s="23">
        <f t="shared" si="1"/>
        <v>7648.097664603775</v>
      </c>
      <c r="I11" s="23">
        <f t="shared" si="2"/>
        <v>193648897.66311705</v>
      </c>
      <c r="J11" s="23">
        <f>'Variable Input'!U5</f>
        <v>0</v>
      </c>
      <c r="K11" s="23">
        <f t="shared" si="3"/>
        <v>193648897.66311705</v>
      </c>
      <c r="L11" s="23">
        <f t="shared" si="4"/>
        <v>7648.097664603775</v>
      </c>
      <c r="M11" s="24">
        <f>'Variable Input'!W5</f>
        <v>1.009336157</v>
      </c>
      <c r="N11" s="23">
        <f t="shared" si="5"/>
        <v>7577.354295258617</v>
      </c>
      <c r="O11" s="23">
        <f t="shared" si="6"/>
        <v>191857684.20175305</v>
      </c>
      <c r="P11" s="24">
        <f>'Variable Input'!G5</f>
        <v>0.932951696172678</v>
      </c>
      <c r="Q11" s="23">
        <f t="shared" si="7"/>
        <v>23622.22286633602</v>
      </c>
      <c r="R11" s="19">
        <f t="shared" si="8"/>
        <v>8121.914914077331</v>
      </c>
      <c r="S11" s="9">
        <f>'CFA Calculation'!J5</f>
        <v>0.01736608405000848</v>
      </c>
      <c r="T11" s="19">
        <f t="shared" si="9"/>
        <v>7983.276660594967</v>
      </c>
      <c r="U11" s="19">
        <f t="shared" si="10"/>
        <v>188582740.48019308</v>
      </c>
      <c r="V11" s="9">
        <f>'POOR SHARE'!I5</f>
        <v>0.19175611686018382</v>
      </c>
      <c r="W11" s="23">
        <f>REGRESSION!$K$10*(V11-$V$74)*Q11</f>
        <v>-4410092.769814003</v>
      </c>
      <c r="X11" s="23">
        <f t="shared" si="11"/>
        <v>-186.69253925712545</v>
      </c>
      <c r="Y11" s="23">
        <f t="shared" si="12"/>
        <v>8169.969199852093</v>
      </c>
      <c r="Z11" s="9">
        <f t="shared" si="13"/>
        <v>0.023385452765107173</v>
      </c>
      <c r="AA11" s="25">
        <f>RESCMAD!I5</f>
        <v>0</v>
      </c>
      <c r="AB11" s="23">
        <f>REGRESSION!$L$10*(AA11-$AA$74)*Q11</f>
        <v>-13601936.540838376</v>
      </c>
      <c r="AC11" s="23">
        <f t="shared" si="14"/>
        <v>-575.8110325943317</v>
      </c>
      <c r="AD11" s="23">
        <f t="shared" si="15"/>
        <v>8559.0876931893</v>
      </c>
      <c r="AE11" s="9">
        <f t="shared" si="16"/>
        <v>0.07212715493583044</v>
      </c>
      <c r="AF11" s="9">
        <f t="shared" si="17"/>
        <v>0.09551260770093761</v>
      </c>
      <c r="AG11" s="23">
        <f t="shared" si="18"/>
        <v>8745.780232446426</v>
      </c>
      <c r="AH11" s="23">
        <f t="shared" si="19"/>
        <v>206594769.7908455</v>
      </c>
      <c r="AI11" s="19">
        <f t="shared" si="20"/>
        <v>8745.780232446426</v>
      </c>
      <c r="AJ11" s="26">
        <f t="shared" si="21"/>
        <v>-0.03042935741433439</v>
      </c>
      <c r="AK11" s="5"/>
      <c r="AL11" s="5"/>
      <c r="AM11" s="5"/>
      <c r="AN11" s="5"/>
      <c r="AO11" s="5"/>
    </row>
    <row r="12" spans="1:41" ht="18.75">
      <c r="A12" s="8">
        <f>'Variable Input'!A6</f>
        <v>210044</v>
      </c>
      <c r="B12" s="8" t="str">
        <f>'Variable Input'!B6</f>
        <v>GBMC</v>
      </c>
      <c r="C12" s="22">
        <f>'Variable Input'!C6</f>
        <v>1</v>
      </c>
      <c r="D12" s="23">
        <f>'Variable Input'!F6</f>
        <v>9856.65058007612</v>
      </c>
      <c r="E12" s="23">
        <f>'Variable Input'!E6</f>
        <v>33971.8468540268</v>
      </c>
      <c r="F12" s="23">
        <f t="shared" si="0"/>
        <v>334848624.0000004</v>
      </c>
      <c r="G12" s="24">
        <f>'Variable Input'!H6</f>
        <v>1.1172</v>
      </c>
      <c r="H12" s="23">
        <f t="shared" si="1"/>
        <v>8822.637468739815</v>
      </c>
      <c r="I12" s="23">
        <f t="shared" si="2"/>
        <v>299721288.9366276</v>
      </c>
      <c r="J12" s="23">
        <f>'Variable Input'!U6</f>
        <v>4412621.56862745</v>
      </c>
      <c r="K12" s="23">
        <f t="shared" si="3"/>
        <v>295308667.36800015</v>
      </c>
      <c r="L12" s="23">
        <f t="shared" si="4"/>
        <v>8692.746927681272</v>
      </c>
      <c r="M12" s="24">
        <f>'Variable Input'!W6</f>
        <v>1.006958381</v>
      </c>
      <c r="N12" s="23">
        <f t="shared" si="5"/>
        <v>8632.677468803224</v>
      </c>
      <c r="O12" s="23">
        <f t="shared" si="6"/>
        <v>293267996.91039085</v>
      </c>
      <c r="P12" s="24">
        <f>'Variable Input'!G6</f>
        <v>1.02948791933939</v>
      </c>
      <c r="Q12" s="23">
        <f t="shared" si="7"/>
        <v>34973.60593386845</v>
      </c>
      <c r="R12" s="19">
        <f t="shared" si="8"/>
        <v>8385.409198723488</v>
      </c>
      <c r="S12" s="9">
        <f>'CFA Calculation'!J6</f>
        <v>0.0038192361183151252</v>
      </c>
      <c r="T12" s="19">
        <f t="shared" si="9"/>
        <v>8353.505189987356</v>
      </c>
      <c r="U12" s="19">
        <f t="shared" si="10"/>
        <v>292152198.6811427</v>
      </c>
      <c r="V12" s="9">
        <f>'POOR SHARE'!I6</f>
        <v>0.07548227774971406</v>
      </c>
      <c r="W12" s="23">
        <f>REGRESSION!$K$10*(V12-$V$74)*Q12</f>
        <v>-18945329.070029095</v>
      </c>
      <c r="X12" s="23">
        <f t="shared" si="11"/>
        <v>-541.7036237513739</v>
      </c>
      <c r="Y12" s="23">
        <f t="shared" si="12"/>
        <v>8895.208813738729</v>
      </c>
      <c r="Z12" s="9">
        <f t="shared" si="13"/>
        <v>0.06484746360134763</v>
      </c>
      <c r="AA12" s="25">
        <f>RESCMAD!I6</f>
        <v>0.0016869864694982562</v>
      </c>
      <c r="AB12" s="23">
        <f>REGRESSION!$L$10*(AA12-$AA$74)*Q12</f>
        <v>-5359629.835545898</v>
      </c>
      <c r="AC12" s="23">
        <f t="shared" si="14"/>
        <v>-153.24784769635752</v>
      </c>
      <c r="AD12" s="23">
        <f t="shared" si="15"/>
        <v>8506.753037683713</v>
      </c>
      <c r="AE12" s="9">
        <f t="shared" si="16"/>
        <v>0.018345334588412365</v>
      </c>
      <c r="AF12" s="9">
        <f t="shared" si="17"/>
        <v>0.08319279818976</v>
      </c>
      <c r="AG12" s="23">
        <f t="shared" si="18"/>
        <v>9048.456661435086</v>
      </c>
      <c r="AH12" s="23">
        <f t="shared" si="19"/>
        <v>316457157.5867176</v>
      </c>
      <c r="AI12" s="19">
        <f t="shared" si="20"/>
        <v>9048.456661435086</v>
      </c>
      <c r="AJ12" s="26">
        <f t="shared" si="21"/>
        <v>0.0031258168468850656</v>
      </c>
      <c r="AK12" s="5"/>
      <c r="AL12" s="5"/>
      <c r="AM12" s="5"/>
      <c r="AN12" s="5"/>
      <c r="AO12" s="5"/>
    </row>
    <row r="13" spans="1:41" ht="18.75">
      <c r="A13" s="8">
        <f>'Variable Input'!A7</f>
        <v>210056</v>
      </c>
      <c r="B13" s="8" t="str">
        <f>'Variable Input'!B7</f>
        <v>Good Samaritan Hospital</v>
      </c>
      <c r="C13" s="22">
        <f>'Variable Input'!C7</f>
        <v>1</v>
      </c>
      <c r="D13" s="23">
        <f>'Variable Input'!F7</f>
        <v>11109.9639834703</v>
      </c>
      <c r="E13" s="23">
        <f>'Variable Input'!E7</f>
        <v>21309.0139042963</v>
      </c>
      <c r="F13" s="23">
        <f t="shared" si="0"/>
        <v>236742376.9999997</v>
      </c>
      <c r="G13" s="24">
        <f>'Variable Input'!H7</f>
        <v>1.1293</v>
      </c>
      <c r="H13" s="23">
        <f t="shared" si="1"/>
        <v>9837.920821278933</v>
      </c>
      <c r="I13" s="23">
        <f t="shared" si="2"/>
        <v>209636391.56999883</v>
      </c>
      <c r="J13" s="23">
        <f>'Variable Input'!U7</f>
        <v>5018000</v>
      </c>
      <c r="K13" s="23">
        <f t="shared" si="3"/>
        <v>204618391.56999883</v>
      </c>
      <c r="L13" s="23">
        <f t="shared" si="4"/>
        <v>9602.433622174507</v>
      </c>
      <c r="M13" s="24">
        <f>'Variable Input'!W7</f>
        <v>1.003740081</v>
      </c>
      <c r="N13" s="23">
        <f t="shared" si="5"/>
        <v>9566.653562950136</v>
      </c>
      <c r="O13" s="23">
        <f t="shared" si="6"/>
        <v>203855953.79049018</v>
      </c>
      <c r="P13" s="24">
        <f>'Variable Input'!G7</f>
        <v>1.11063406453741</v>
      </c>
      <c r="Q13" s="23">
        <f t="shared" si="7"/>
        <v>23666.516723812783</v>
      </c>
      <c r="R13" s="19">
        <f t="shared" si="8"/>
        <v>8613.686423290772</v>
      </c>
      <c r="S13" s="9">
        <f>'CFA Calculation'!J7</f>
        <v>-0.005684998870823889</v>
      </c>
      <c r="T13" s="19">
        <f t="shared" si="9"/>
        <v>8662.935200121483</v>
      </c>
      <c r="U13" s="19">
        <f t="shared" si="10"/>
        <v>205021500.79098153</v>
      </c>
      <c r="V13" s="9">
        <f>'POOR SHARE'!I7</f>
        <v>0.2323050914539055</v>
      </c>
      <c r="W13" s="23">
        <f>REGRESSION!$K$10*(V13-$V$74)*Q13</f>
        <v>-1488318.2536770198</v>
      </c>
      <c r="X13" s="23">
        <f t="shared" si="11"/>
        <v>-62.887085203354125</v>
      </c>
      <c r="Y13" s="23">
        <f t="shared" si="12"/>
        <v>8725.822285324837</v>
      </c>
      <c r="Z13" s="9">
        <f t="shared" si="13"/>
        <v>0.00725932767019577</v>
      </c>
      <c r="AA13" s="25">
        <f>RESCMAD!I7</f>
        <v>0.0017746591308783698</v>
      </c>
      <c r="AB13" s="23">
        <f>REGRESSION!$L$10*(AA13-$AA$74)*Q13</f>
        <v>-3107111.787686101</v>
      </c>
      <c r="AC13" s="23">
        <f t="shared" si="14"/>
        <v>-131.2872453494513</v>
      </c>
      <c r="AD13" s="23">
        <f t="shared" si="15"/>
        <v>8794.222445470934</v>
      </c>
      <c r="AE13" s="9">
        <f t="shared" si="16"/>
        <v>0.015155053375859318</v>
      </c>
      <c r="AF13" s="9">
        <f t="shared" si="17"/>
        <v>0.022414381046055087</v>
      </c>
      <c r="AG13" s="23">
        <f t="shared" si="18"/>
        <v>8857.10953067429</v>
      </c>
      <c r="AH13" s="23">
        <f t="shared" si="19"/>
        <v>209616930.83234468</v>
      </c>
      <c r="AI13" s="19">
        <f t="shared" si="20"/>
        <v>8857.10953067429</v>
      </c>
      <c r="AJ13" s="26">
        <f t="shared" si="21"/>
        <v>-0.018087220251895464</v>
      </c>
      <c r="AK13" s="5"/>
      <c r="AL13" s="5"/>
      <c r="AM13" s="5"/>
      <c r="AN13" s="5"/>
      <c r="AO13" s="5"/>
    </row>
    <row r="14" spans="1:41" ht="18.75">
      <c r="A14" s="8">
        <f>'Variable Input'!A8</f>
        <v>210004</v>
      </c>
      <c r="B14" s="8" t="str">
        <f>'Variable Input'!B8</f>
        <v>Holy Cross Hospital</v>
      </c>
      <c r="C14" s="22">
        <f>'Variable Input'!C8</f>
        <v>1</v>
      </c>
      <c r="D14" s="23">
        <f>'Variable Input'!F8</f>
        <v>8208.09185124062</v>
      </c>
      <c r="E14" s="23">
        <f>'Variable Input'!E8</f>
        <v>41824.3553095854</v>
      </c>
      <c r="F14" s="23">
        <f t="shared" si="0"/>
        <v>343298150.0000003</v>
      </c>
      <c r="G14" s="24">
        <f>'Variable Input'!H8</f>
        <v>1.11738</v>
      </c>
      <c r="H14" s="23">
        <f t="shared" si="1"/>
        <v>7345.837451216793</v>
      </c>
      <c r="I14" s="23">
        <f t="shared" si="2"/>
        <v>307234915.6061503</v>
      </c>
      <c r="J14" s="23">
        <f>'Variable Input'!U8</f>
        <v>1651300</v>
      </c>
      <c r="K14" s="23">
        <f t="shared" si="3"/>
        <v>305583615.6061503</v>
      </c>
      <c r="L14" s="23">
        <f t="shared" si="4"/>
        <v>7306.355671096644</v>
      </c>
      <c r="M14" s="24">
        <f>'Variable Input'!W8</f>
        <v>1.023856264</v>
      </c>
      <c r="N14" s="23">
        <f t="shared" si="5"/>
        <v>7136.114636396505</v>
      </c>
      <c r="O14" s="23">
        <f t="shared" si="6"/>
        <v>298463394.08258027</v>
      </c>
      <c r="P14" s="24">
        <f>'Variable Input'!G8</f>
        <v>0.849908515970261</v>
      </c>
      <c r="Q14" s="23">
        <f t="shared" si="7"/>
        <v>35546.87575258263</v>
      </c>
      <c r="R14" s="19">
        <f t="shared" si="8"/>
        <v>8396.332666757518</v>
      </c>
      <c r="S14" s="9">
        <f>'CFA Calculation'!J8</f>
        <v>0.0006777798064901974</v>
      </c>
      <c r="T14" s="19">
        <f t="shared" si="9"/>
        <v>8390.645656568082</v>
      </c>
      <c r="U14" s="19">
        <f t="shared" si="10"/>
        <v>298261238.6379727</v>
      </c>
      <c r="V14" s="9">
        <f>'POOR SHARE'!I8</f>
        <v>0.22216118254642483</v>
      </c>
      <c r="W14" s="23">
        <f>REGRESSION!$K$10*(V14-$V$74)*Q14</f>
        <v>-3336387.0771280257</v>
      </c>
      <c r="X14" s="23">
        <f t="shared" si="11"/>
        <v>-93.8587993034978</v>
      </c>
      <c r="Y14" s="23">
        <f t="shared" si="12"/>
        <v>8484.50445587158</v>
      </c>
      <c r="Z14" s="9">
        <f t="shared" si="13"/>
        <v>0.011186123588716512</v>
      </c>
      <c r="AA14" s="25">
        <f>RESCMAD!I8</f>
        <v>0.0005345054831891821</v>
      </c>
      <c r="AB14" s="23">
        <f>REGRESSION!$L$10*(AA14-$AA$74)*Q14</f>
        <v>-15709086.488446835</v>
      </c>
      <c r="AC14" s="23">
        <f t="shared" si="14"/>
        <v>-441.9259402088383</v>
      </c>
      <c r="AD14" s="23">
        <f t="shared" si="15"/>
        <v>8832.571596776921</v>
      </c>
      <c r="AE14" s="9">
        <f t="shared" si="16"/>
        <v>0.052668883694654056</v>
      </c>
      <c r="AF14" s="9">
        <f t="shared" si="17"/>
        <v>0.06385500728337057</v>
      </c>
      <c r="AG14" s="23">
        <f t="shared" si="18"/>
        <v>8926.430396080419</v>
      </c>
      <c r="AH14" s="23">
        <f t="shared" si="19"/>
        <v>317306712.2035476</v>
      </c>
      <c r="AI14" s="19">
        <f t="shared" si="20"/>
        <v>8926.430396080419</v>
      </c>
      <c r="AJ14" s="26">
        <f t="shared" si="21"/>
        <v>-0.010402202537059257</v>
      </c>
      <c r="AK14" s="5"/>
      <c r="AL14" s="5"/>
      <c r="AM14" s="5"/>
      <c r="AN14" s="5"/>
      <c r="AO14" s="5"/>
    </row>
    <row r="15" spans="1:41" ht="18.75">
      <c r="A15" s="8">
        <f>'Variable Input'!A9</f>
        <v>210048</v>
      </c>
      <c r="B15" s="8" t="str">
        <f>'Variable Input'!B9</f>
        <v>Howard County General Hospital</v>
      </c>
      <c r="C15" s="22">
        <f>'Variable Input'!C9</f>
        <v>1</v>
      </c>
      <c r="D15" s="23">
        <f>'Variable Input'!F9</f>
        <v>8526.24490830361</v>
      </c>
      <c r="E15" s="23">
        <f>'Variable Input'!E9</f>
        <v>22428.9271603914</v>
      </c>
      <c r="F15" s="23">
        <f t="shared" si="0"/>
        <v>191234525.9999997</v>
      </c>
      <c r="G15" s="24">
        <f>'Variable Input'!H9</f>
        <v>1.116</v>
      </c>
      <c r="H15" s="23">
        <f t="shared" si="1"/>
        <v>7640.004398121514</v>
      </c>
      <c r="I15" s="23">
        <f t="shared" si="2"/>
        <v>171357102.15053737</v>
      </c>
      <c r="J15" s="23">
        <f>'Variable Input'!U9</f>
        <v>0</v>
      </c>
      <c r="K15" s="23">
        <f t="shared" si="3"/>
        <v>171357102.15053737</v>
      </c>
      <c r="L15" s="23">
        <f t="shared" si="4"/>
        <v>7640.004398121514</v>
      </c>
      <c r="M15" s="24">
        <f>'Variable Input'!W9</f>
        <v>1.007928053</v>
      </c>
      <c r="N15" s="23">
        <f t="shared" si="5"/>
        <v>7579.9104662101445</v>
      </c>
      <c r="O15" s="23">
        <f t="shared" si="6"/>
        <v>170009259.72891575</v>
      </c>
      <c r="P15" s="24">
        <f>'Variable Input'!G9</f>
        <v>0.892938931150867</v>
      </c>
      <c r="Q15" s="23">
        <f t="shared" si="7"/>
        <v>20027.662245460546</v>
      </c>
      <c r="R15" s="19">
        <f t="shared" si="8"/>
        <v>8488.722130684519</v>
      </c>
      <c r="S15" s="9">
        <f>'CFA Calculation'!J9</f>
        <v>0.0027445452544129084</v>
      </c>
      <c r="T15" s="19">
        <f t="shared" si="9"/>
        <v>8465.488215177265</v>
      </c>
      <c r="U15" s="19">
        <f t="shared" si="10"/>
        <v>169543938.71649688</v>
      </c>
      <c r="V15" s="9">
        <f>'POOR SHARE'!I9</f>
        <v>0.1678357411237276</v>
      </c>
      <c r="W15" s="23">
        <f>REGRESSION!$K$10*(V15-$V$74)*Q15</f>
        <v>-5201724.87209794</v>
      </c>
      <c r="X15" s="23">
        <f t="shared" si="11"/>
        <v>-259.7270119869811</v>
      </c>
      <c r="Y15" s="23">
        <f t="shared" si="12"/>
        <v>8725.215227164246</v>
      </c>
      <c r="Z15" s="9">
        <f t="shared" si="13"/>
        <v>0.030680689097331904</v>
      </c>
      <c r="AA15" s="25">
        <f>RESCMAD!I9</f>
        <v>0</v>
      </c>
      <c r="AB15" s="23">
        <f>REGRESSION!$L$10*(AA15-$AA$74)*Q15</f>
        <v>-11532148.878009148</v>
      </c>
      <c r="AC15" s="23">
        <f t="shared" si="14"/>
        <v>-575.8110325943317</v>
      </c>
      <c r="AD15" s="23">
        <f t="shared" si="15"/>
        <v>9041.299247771596</v>
      </c>
      <c r="AE15" s="9">
        <f t="shared" si="16"/>
        <v>0.06801864440162997</v>
      </c>
      <c r="AF15" s="9">
        <f t="shared" si="17"/>
        <v>0.09869933349896187</v>
      </c>
      <c r="AG15" s="23">
        <f t="shared" si="18"/>
        <v>9301.026259758577</v>
      </c>
      <c r="AH15" s="23">
        <f t="shared" si="19"/>
        <v>186277812.46660396</v>
      </c>
      <c r="AI15" s="19">
        <f t="shared" si="20"/>
        <v>9301.026259758577</v>
      </c>
      <c r="AJ15" s="26">
        <f t="shared" si="21"/>
        <v>0.031126070824866625</v>
      </c>
      <c r="AK15" s="5"/>
      <c r="AL15" s="5"/>
      <c r="AM15" s="5"/>
      <c r="AN15" s="5"/>
      <c r="AO15" s="5"/>
    </row>
    <row r="16" spans="1:41" ht="18.75">
      <c r="A16" s="8">
        <f>'Variable Input'!A10</f>
        <v>210025</v>
      </c>
      <c r="B16" s="8" t="str">
        <f>'Variable Input'!B10</f>
        <v>Memorial of Cumberland</v>
      </c>
      <c r="C16" s="22">
        <f>'Variable Input'!C10</f>
        <v>1</v>
      </c>
      <c r="D16" s="23">
        <f>'Variable Input'!F10</f>
        <v>8488.79396876723</v>
      </c>
      <c r="E16" s="23">
        <f>'Variable Input'!E10</f>
        <v>11585.8307271749</v>
      </c>
      <c r="F16" s="23">
        <f t="shared" si="0"/>
        <v>98349730.00000034</v>
      </c>
      <c r="G16" s="24">
        <f>'Variable Input'!H10</f>
        <v>1.12442</v>
      </c>
      <c r="H16" s="23">
        <f t="shared" si="1"/>
        <v>7549.486818775217</v>
      </c>
      <c r="I16" s="23">
        <f t="shared" si="2"/>
        <v>87467076.3593678</v>
      </c>
      <c r="J16" s="23">
        <f>'Variable Input'!U10</f>
        <v>1338100.08990177</v>
      </c>
      <c r="K16" s="23">
        <f t="shared" si="3"/>
        <v>86128976.26946603</v>
      </c>
      <c r="L16" s="23">
        <f t="shared" si="4"/>
        <v>7433.9922874453905</v>
      </c>
      <c r="M16" s="24">
        <f>'Variable Input'!W10</f>
        <v>0.963269767</v>
      </c>
      <c r="N16" s="23">
        <f t="shared" si="5"/>
        <v>7717.456253815335</v>
      </c>
      <c r="O16" s="23">
        <f t="shared" si="6"/>
        <v>89413141.8010818</v>
      </c>
      <c r="P16" s="24">
        <f>'Variable Input'!G10</f>
        <v>0.876699822016189</v>
      </c>
      <c r="Q16" s="23">
        <f t="shared" si="7"/>
        <v>10157.295736423928</v>
      </c>
      <c r="R16" s="19">
        <f t="shared" si="8"/>
        <v>8802.84911666473</v>
      </c>
      <c r="S16" s="9">
        <f>'CFA Calculation'!J10</f>
        <v>-0.0008534022842095826</v>
      </c>
      <c r="T16" s="19">
        <f t="shared" si="9"/>
        <v>8810.36790475938</v>
      </c>
      <c r="U16" s="19">
        <f t="shared" si="10"/>
        <v>89489512.35533866</v>
      </c>
      <c r="V16" s="9">
        <f>'POOR SHARE'!I10</f>
        <v>0.21831770732873315</v>
      </c>
      <c r="W16" s="23">
        <f>REGRESSION!$K$10*(V16-$V$74)*Q16</f>
        <v>-1072547.6923450201</v>
      </c>
      <c r="X16" s="23">
        <f t="shared" si="11"/>
        <v>-105.59382341294625</v>
      </c>
      <c r="Y16" s="23">
        <f t="shared" si="12"/>
        <v>8915.961728172326</v>
      </c>
      <c r="Z16" s="9">
        <f t="shared" si="13"/>
        <v>0.011985177526571134</v>
      </c>
      <c r="AA16" s="25">
        <f>RESCMAD!I10</f>
        <v>0</v>
      </c>
      <c r="AB16" s="23">
        <f>REGRESSION!$L$10*(AA16-$AA$74)*Q16</f>
        <v>-5848682.946356265</v>
      </c>
      <c r="AC16" s="23">
        <f t="shared" si="14"/>
        <v>-575.8110325943317</v>
      </c>
      <c r="AD16" s="23">
        <f t="shared" si="15"/>
        <v>9386.17893735371</v>
      </c>
      <c r="AE16" s="9">
        <f t="shared" si="16"/>
        <v>0.06535607125819065</v>
      </c>
      <c r="AF16" s="9">
        <f t="shared" si="17"/>
        <v>0.07734124878476178</v>
      </c>
      <c r="AG16" s="23">
        <f t="shared" si="18"/>
        <v>9491.772760766655</v>
      </c>
      <c r="AH16" s="23">
        <f t="shared" si="19"/>
        <v>96410742.99403992</v>
      </c>
      <c r="AI16" s="19">
        <f t="shared" si="20"/>
        <v>9491.772760766655</v>
      </c>
      <c r="AJ16" s="26">
        <f t="shared" si="21"/>
        <v>0.05227252118583525</v>
      </c>
      <c r="AK16" s="5"/>
      <c r="AL16" s="5"/>
      <c r="AM16" s="5"/>
      <c r="AN16" s="5"/>
      <c r="AO16" s="5"/>
    </row>
    <row r="17" spans="1:41" ht="18.75">
      <c r="A17" s="8">
        <f>'Variable Input'!A11</f>
        <v>210019</v>
      </c>
      <c r="B17" s="8" t="str">
        <f>'Variable Input'!B11</f>
        <v>Peninsula Regional Medical Center</v>
      </c>
      <c r="C17" s="22">
        <f>'Variable Input'!C11</f>
        <v>1</v>
      </c>
      <c r="D17" s="23">
        <f>'Variable Input'!F11</f>
        <v>10880.5772456072</v>
      </c>
      <c r="E17" s="23">
        <f>'Variable Input'!E11</f>
        <v>28274.2998882898</v>
      </c>
      <c r="F17" s="23">
        <f t="shared" si="0"/>
        <v>307640704.00000024</v>
      </c>
      <c r="G17" s="24">
        <f>'Variable Input'!H11</f>
        <v>1.1259</v>
      </c>
      <c r="H17" s="23">
        <f t="shared" si="1"/>
        <v>9663.893103834445</v>
      </c>
      <c r="I17" s="23">
        <f t="shared" si="2"/>
        <v>273239811.7061908</v>
      </c>
      <c r="J17" s="23">
        <f>'Variable Input'!U11</f>
        <v>1448412.78693902</v>
      </c>
      <c r="K17" s="23">
        <f t="shared" si="3"/>
        <v>271791398.9192518</v>
      </c>
      <c r="L17" s="23">
        <f t="shared" si="4"/>
        <v>9612.66591898242</v>
      </c>
      <c r="M17" s="24">
        <f>'Variable Input'!W11</f>
        <v>0.984019088</v>
      </c>
      <c r="N17" s="23">
        <f t="shared" si="5"/>
        <v>9768.779931413708</v>
      </c>
      <c r="O17" s="23">
        <f t="shared" si="6"/>
        <v>276205413.32349825</v>
      </c>
      <c r="P17" s="24">
        <f>'Variable Input'!G11</f>
        <v>1.18037339228472</v>
      </c>
      <c r="Q17" s="23">
        <f t="shared" si="7"/>
        <v>33374.23127361611</v>
      </c>
      <c r="R17" s="19">
        <f t="shared" si="8"/>
        <v>8276.008248970562</v>
      </c>
      <c r="S17" s="9">
        <f>'CFA Calculation'!J11</f>
        <v>-0.009402515420668917</v>
      </c>
      <c r="T17" s="19">
        <f t="shared" si="9"/>
        <v>8354.562148403866</v>
      </c>
      <c r="U17" s="19">
        <f t="shared" si="10"/>
        <v>278827089.3306297</v>
      </c>
      <c r="V17" s="9">
        <f>'POOR SHARE'!I11</f>
        <v>0.2211443153172203</v>
      </c>
      <c r="W17" s="23">
        <f>REGRESSION!$K$10*(V17-$V$74)*Q17</f>
        <v>-3236083.3270894745</v>
      </c>
      <c r="X17" s="23">
        <f t="shared" si="11"/>
        <v>-96.96353155099484</v>
      </c>
      <c r="Y17" s="23">
        <f t="shared" si="12"/>
        <v>8451.52567995486</v>
      </c>
      <c r="Z17" s="9">
        <f t="shared" si="13"/>
        <v>0.011606057843440709</v>
      </c>
      <c r="AA17" s="25">
        <f>RESCMAD!I11</f>
        <v>0</v>
      </c>
      <c r="AB17" s="23">
        <f>REGRESSION!$L$10*(AA17-$AA$74)*Q17</f>
        <v>-19217250.57170293</v>
      </c>
      <c r="AC17" s="23">
        <f t="shared" si="14"/>
        <v>-575.8110325943317</v>
      </c>
      <c r="AD17" s="23">
        <f t="shared" si="15"/>
        <v>8930.373180998198</v>
      </c>
      <c r="AE17" s="9">
        <f t="shared" si="16"/>
        <v>0.0689217486645115</v>
      </c>
      <c r="AF17" s="9">
        <f t="shared" si="17"/>
        <v>0.08052780650795222</v>
      </c>
      <c r="AG17" s="23">
        <f t="shared" si="18"/>
        <v>9027.336712549193</v>
      </c>
      <c r="AH17" s="23">
        <f t="shared" si="19"/>
        <v>301280423.22942215</v>
      </c>
      <c r="AI17" s="19">
        <f t="shared" si="20"/>
        <v>9027.336712549193</v>
      </c>
      <c r="AJ17" s="26">
        <f t="shared" si="21"/>
        <v>0.0007844268429719747</v>
      </c>
      <c r="AK17" s="5"/>
      <c r="AL17" s="5"/>
      <c r="AM17" s="5"/>
      <c r="AN17" s="5"/>
      <c r="AO17" s="5"/>
    </row>
    <row r="18" spans="1:41" ht="18.75">
      <c r="A18" s="8">
        <f>'Variable Input'!A12</f>
        <v>210027</v>
      </c>
      <c r="B18" s="8" t="str">
        <f>'Variable Input'!B12</f>
        <v>Braddock Hospital</v>
      </c>
      <c r="C18" s="22">
        <f>'Variable Input'!C12</f>
        <v>1</v>
      </c>
      <c r="D18" s="23">
        <f>'Variable Input'!F12</f>
        <v>9418.49827751115</v>
      </c>
      <c r="E18" s="23">
        <f>'Variable Input'!E12</f>
        <v>11559.811531735</v>
      </c>
      <c r="F18" s="23">
        <f t="shared" si="0"/>
        <v>108876064.99999963</v>
      </c>
      <c r="G18" s="24">
        <f>'Variable Input'!H12</f>
        <v>1.13229</v>
      </c>
      <c r="H18" s="23">
        <f t="shared" si="1"/>
        <v>8318.097199048962</v>
      </c>
      <c r="I18" s="23">
        <f t="shared" si="2"/>
        <v>96155635.92365879</v>
      </c>
      <c r="J18" s="23">
        <f>'Variable Input'!U12</f>
        <v>0</v>
      </c>
      <c r="K18" s="23">
        <f t="shared" si="3"/>
        <v>96155635.92365879</v>
      </c>
      <c r="L18" s="23">
        <f t="shared" si="4"/>
        <v>8318.097199048962</v>
      </c>
      <c r="M18" s="24">
        <f>'Variable Input'!W12</f>
        <v>0.965535598</v>
      </c>
      <c r="N18" s="23">
        <f t="shared" si="5"/>
        <v>8615.008308630959</v>
      </c>
      <c r="O18" s="23">
        <f t="shared" si="6"/>
        <v>99587872.392105</v>
      </c>
      <c r="P18" s="24">
        <f>'Variable Input'!G12</f>
        <v>1.01718631746769</v>
      </c>
      <c r="Q18" s="23">
        <f t="shared" si="7"/>
        <v>11758.482122586063</v>
      </c>
      <c r="R18" s="19">
        <f t="shared" si="8"/>
        <v>8469.449658031412</v>
      </c>
      <c r="S18" s="9">
        <f>'CFA Calculation'!J12</f>
        <v>0.016929447505239538</v>
      </c>
      <c r="T18" s="19">
        <f t="shared" si="9"/>
        <v>8328.453541009072</v>
      </c>
      <c r="U18" s="19">
        <f t="shared" si="10"/>
        <v>97929972.07074377</v>
      </c>
      <c r="V18" s="9">
        <f>'POOR SHARE'!I12</f>
        <v>0.17458485637828355</v>
      </c>
      <c r="W18" s="23">
        <f>REGRESSION!$K$10*(V18-$V$74)*Q18</f>
        <v>-2811692.8636884885</v>
      </c>
      <c r="X18" s="23">
        <f t="shared" si="11"/>
        <v>-239.12039278332534</v>
      </c>
      <c r="Y18" s="23">
        <f t="shared" si="12"/>
        <v>8567.573933792397</v>
      </c>
      <c r="Z18" s="9">
        <f t="shared" si="13"/>
        <v>0.02871125973218236</v>
      </c>
      <c r="AA18" s="25">
        <f>RESCMAD!I12</f>
        <v>0</v>
      </c>
      <c r="AB18" s="23">
        <f>REGRESSION!$L$10*(AA18-$AA$74)*Q18</f>
        <v>-6770663.73274827</v>
      </c>
      <c r="AC18" s="23">
        <f t="shared" si="14"/>
        <v>-575.8110325943317</v>
      </c>
      <c r="AD18" s="23">
        <f t="shared" si="15"/>
        <v>8904.264573603403</v>
      </c>
      <c r="AE18" s="9">
        <f t="shared" si="16"/>
        <v>0.06913780928945013</v>
      </c>
      <c r="AF18" s="9">
        <f t="shared" si="17"/>
        <v>0.09784906902163248</v>
      </c>
      <c r="AG18" s="23">
        <f t="shared" si="18"/>
        <v>9143.384966386728</v>
      </c>
      <c r="AH18" s="23">
        <f t="shared" si="19"/>
        <v>107512328.66718051</v>
      </c>
      <c r="AI18" s="19">
        <f t="shared" si="20"/>
        <v>9143.384966386728</v>
      </c>
      <c r="AJ18" s="26">
        <f t="shared" si="21"/>
        <v>0.013649714679358382</v>
      </c>
      <c r="AK18" s="5"/>
      <c r="AL18" s="5"/>
      <c r="AM18" s="5"/>
      <c r="AN18" s="5"/>
      <c r="AO18" s="5"/>
    </row>
    <row r="19" spans="1:41" ht="18.75">
      <c r="A19" s="8">
        <f>'Variable Input'!A13</f>
        <v>210057</v>
      </c>
      <c r="B19" s="8" t="str">
        <f>'Variable Input'!B13</f>
        <v>Shady Grove Adventist Hospital</v>
      </c>
      <c r="C19" s="22">
        <f>'Variable Input'!C13</f>
        <v>1</v>
      </c>
      <c r="D19" s="23">
        <f>'Variable Input'!F13</f>
        <v>8695.13419925713</v>
      </c>
      <c r="E19" s="23">
        <f>'Variable Input'!E13</f>
        <v>30556.3318416292</v>
      </c>
      <c r="F19" s="23">
        <f t="shared" si="0"/>
        <v>265691405.99999967</v>
      </c>
      <c r="G19" s="24">
        <f>'Variable Input'!H13</f>
        <v>1.11772</v>
      </c>
      <c r="H19" s="23">
        <f t="shared" si="1"/>
        <v>7779.349210228976</v>
      </c>
      <c r="I19" s="23">
        <f t="shared" si="2"/>
        <v>237708375.9796726</v>
      </c>
      <c r="J19" s="23">
        <f>'Variable Input'!U13</f>
        <v>0</v>
      </c>
      <c r="K19" s="23">
        <f t="shared" si="3"/>
        <v>237708375.9796726</v>
      </c>
      <c r="L19" s="23">
        <f t="shared" si="4"/>
        <v>7779.349210228976</v>
      </c>
      <c r="M19" s="24">
        <f>'Variable Input'!W13</f>
        <v>1.03155197</v>
      </c>
      <c r="N19" s="23">
        <f t="shared" si="5"/>
        <v>7541.403086292371</v>
      </c>
      <c r="O19" s="23">
        <f t="shared" si="6"/>
        <v>230437615.25623628</v>
      </c>
      <c r="P19" s="24">
        <f>'Variable Input'!G13</f>
        <v>0.901653938243327</v>
      </c>
      <c r="Q19" s="23">
        <f t="shared" si="7"/>
        <v>27551.23694327494</v>
      </c>
      <c r="R19" s="19">
        <f t="shared" si="8"/>
        <v>8363.96622520734</v>
      </c>
      <c r="S19" s="9">
        <f>'CFA Calculation'!J13</f>
        <v>-0.000907181846843852</v>
      </c>
      <c r="T19" s="19">
        <f t="shared" si="9"/>
        <v>8371.56075315235</v>
      </c>
      <c r="U19" s="19">
        <f t="shared" si="10"/>
        <v>230646853.89512157</v>
      </c>
      <c r="V19" s="9">
        <f>'POOR SHARE'!I13</f>
        <v>0.20537688757131975</v>
      </c>
      <c r="W19" s="23">
        <f>REGRESSION!$K$10*(V19-$V$74)*Q19</f>
        <v>-3997826.5649900464</v>
      </c>
      <c r="X19" s="23">
        <f t="shared" si="11"/>
        <v>-145.10515710133615</v>
      </c>
      <c r="Y19" s="23">
        <f t="shared" si="12"/>
        <v>8516.665910253685</v>
      </c>
      <c r="Z19" s="9">
        <f t="shared" si="13"/>
        <v>0.017333106857845504</v>
      </c>
      <c r="AA19" s="25">
        <f>RESCMAD!I13</f>
        <v>0</v>
      </c>
      <c r="AB19" s="23">
        <f>REGRESSION!$L$10*(AA19-$AA$74)*Q19</f>
        <v>-15864306.19355824</v>
      </c>
      <c r="AC19" s="23">
        <f t="shared" si="14"/>
        <v>-575.8110325943317</v>
      </c>
      <c r="AD19" s="23">
        <f t="shared" si="15"/>
        <v>8947.37178574668</v>
      </c>
      <c r="AE19" s="9">
        <f t="shared" si="16"/>
        <v>0.068781801813659</v>
      </c>
      <c r="AF19" s="9">
        <f t="shared" si="17"/>
        <v>0.08611490867150451</v>
      </c>
      <c r="AG19" s="23">
        <f t="shared" si="18"/>
        <v>9092.476942848016</v>
      </c>
      <c r="AH19" s="23">
        <f t="shared" si="19"/>
        <v>250508986.65366983</v>
      </c>
      <c r="AI19" s="19">
        <f t="shared" si="20"/>
        <v>9092.476942848016</v>
      </c>
      <c r="AJ19" s="26">
        <f t="shared" si="21"/>
        <v>0.008005972922382254</v>
      </c>
      <c r="AK19" s="5"/>
      <c r="AL19" s="5"/>
      <c r="AM19" s="5"/>
      <c r="AN19" s="5"/>
      <c r="AO19" s="5"/>
    </row>
    <row r="20" spans="1:41" ht="18.75">
      <c r="A20" s="8">
        <f>'Variable Input'!A14</f>
        <v>210011</v>
      </c>
      <c r="B20" s="8" t="str">
        <f>'Variable Input'!B14</f>
        <v>St. Agnes Hospital</v>
      </c>
      <c r="C20" s="22">
        <f>'Variable Input'!C14</f>
        <v>1</v>
      </c>
      <c r="D20" s="23">
        <f>'Variable Input'!F14</f>
        <v>9757.65281706575</v>
      </c>
      <c r="E20" s="23">
        <f>'Variable Input'!E14</f>
        <v>29135.5474856392</v>
      </c>
      <c r="F20" s="23">
        <f t="shared" si="0"/>
        <v>284294557.00000024</v>
      </c>
      <c r="G20" s="24">
        <f>'Variable Input'!H14</f>
        <v>1.12675</v>
      </c>
      <c r="H20" s="23">
        <f t="shared" si="1"/>
        <v>8659.99806262769</v>
      </c>
      <c r="I20" s="23">
        <f t="shared" si="2"/>
        <v>252313784.77923253</v>
      </c>
      <c r="J20" s="23">
        <f>'Variable Input'!U14</f>
        <v>6096900</v>
      </c>
      <c r="K20" s="23">
        <f t="shared" si="3"/>
        <v>246216884.77923253</v>
      </c>
      <c r="L20" s="23">
        <f t="shared" si="4"/>
        <v>8450.738222804699</v>
      </c>
      <c r="M20" s="24">
        <f>'Variable Input'!W14</f>
        <v>1.003257569</v>
      </c>
      <c r="N20" s="23">
        <f t="shared" si="5"/>
        <v>8423.29874593221</v>
      </c>
      <c r="O20" s="23">
        <f t="shared" si="6"/>
        <v>245417420.59783304</v>
      </c>
      <c r="P20" s="24">
        <f>'Variable Input'!G14</f>
        <v>0.960069193442489</v>
      </c>
      <c r="Q20" s="23">
        <f t="shared" si="7"/>
        <v>27972.141575042962</v>
      </c>
      <c r="R20" s="19">
        <f t="shared" si="8"/>
        <v>8773.637153931648</v>
      </c>
      <c r="S20" s="9">
        <f>'CFA Calculation'!J14</f>
        <v>-0.009280875904161379</v>
      </c>
      <c r="T20" s="19">
        <f t="shared" si="9"/>
        <v>8855.826985210106</v>
      </c>
      <c r="U20" s="19">
        <f t="shared" si="10"/>
        <v>247716446.19438297</v>
      </c>
      <c r="V20" s="9">
        <f>'POOR SHARE'!I14</f>
        <v>0.2616957322054588</v>
      </c>
      <c r="W20" s="23">
        <f>REGRESSION!$K$10*(V20-$V$74)*Q20</f>
        <v>751034.6416722751</v>
      </c>
      <c r="X20" s="23">
        <f t="shared" si="11"/>
        <v>26.849379396190248</v>
      </c>
      <c r="Y20" s="23">
        <f t="shared" si="12"/>
        <v>8828.977605813916</v>
      </c>
      <c r="Z20" s="9">
        <f t="shared" si="13"/>
        <v>-0.0030318319724437215</v>
      </c>
      <c r="AA20" s="25">
        <f>RESCMAD!I14</f>
        <v>0.002573989546236215</v>
      </c>
      <c r="AB20" s="23">
        <f>REGRESSION!$L$10*(AA20-$AA$74)*Q20</f>
        <v>1928183.0957372051</v>
      </c>
      <c r="AC20" s="23">
        <f t="shared" si="14"/>
        <v>68.93226571745762</v>
      </c>
      <c r="AD20" s="23">
        <f t="shared" si="15"/>
        <v>8786.894719492648</v>
      </c>
      <c r="AE20" s="9">
        <f t="shared" si="16"/>
        <v>-0.007783831575817857</v>
      </c>
      <c r="AF20" s="9">
        <f t="shared" si="17"/>
        <v>-0.010815663548261578</v>
      </c>
      <c r="AG20" s="23">
        <f t="shared" si="18"/>
        <v>8760.045340096458</v>
      </c>
      <c r="AH20" s="23">
        <f t="shared" si="19"/>
        <v>245037228.4569735</v>
      </c>
      <c r="AI20" s="19">
        <f t="shared" si="20"/>
        <v>8760.045340096458</v>
      </c>
      <c r="AJ20" s="26">
        <f t="shared" si="21"/>
        <v>-0.02884790564866091</v>
      </c>
      <c r="AK20" s="5"/>
      <c r="AL20" s="5"/>
      <c r="AM20" s="5"/>
      <c r="AN20" s="5"/>
      <c r="AO20" s="5"/>
    </row>
    <row r="21" spans="1:41" ht="18.75">
      <c r="A21" s="8">
        <f>'Variable Input'!A15</f>
        <v>210007</v>
      </c>
      <c r="B21" s="8" t="str">
        <f>'Variable Input'!B15</f>
        <v>St. Joseph Medical Center</v>
      </c>
      <c r="C21" s="22">
        <f>'Variable Input'!C15</f>
        <v>1</v>
      </c>
      <c r="D21" s="23">
        <f>'Variable Input'!F15</f>
        <v>11300.4074595232</v>
      </c>
      <c r="E21" s="23">
        <f>'Variable Input'!E15</f>
        <v>31149.016640401</v>
      </c>
      <c r="F21" s="23">
        <f t="shared" si="0"/>
        <v>351996579.99999976</v>
      </c>
      <c r="G21" s="24">
        <f>'Variable Input'!H15</f>
        <v>1.12272</v>
      </c>
      <c r="H21" s="23">
        <f t="shared" si="1"/>
        <v>10065.205447059998</v>
      </c>
      <c r="I21" s="23">
        <f t="shared" si="2"/>
        <v>313521251.95952666</v>
      </c>
      <c r="J21" s="23">
        <f>'Variable Input'!U15</f>
        <v>0</v>
      </c>
      <c r="K21" s="23">
        <f t="shared" si="3"/>
        <v>313521251.95952666</v>
      </c>
      <c r="L21" s="23">
        <f t="shared" si="4"/>
        <v>10065.205447059998</v>
      </c>
      <c r="M21" s="24">
        <f>'Variable Input'!W15</f>
        <v>1.005517609</v>
      </c>
      <c r="N21" s="23">
        <f t="shared" si="5"/>
        <v>10009.97432264759</v>
      </c>
      <c r="O21" s="23">
        <f t="shared" si="6"/>
        <v>311800856.7461365</v>
      </c>
      <c r="P21" s="24">
        <f>'Variable Input'!G15</f>
        <v>1.21316986343587</v>
      </c>
      <c r="Q21" s="23">
        <f t="shared" si="7"/>
        <v>37789.048263796925</v>
      </c>
      <c r="R21" s="19">
        <f t="shared" si="8"/>
        <v>8251.090489750475</v>
      </c>
      <c r="S21" s="9">
        <f>'CFA Calculation'!J15</f>
        <v>-0.007173946601743322</v>
      </c>
      <c r="T21" s="19">
        <f t="shared" si="9"/>
        <v>8310.711087313377</v>
      </c>
      <c r="U21" s="19">
        <f t="shared" si="10"/>
        <v>314053862.38495743</v>
      </c>
      <c r="V21" s="9">
        <f>'POOR SHARE'!I15</f>
        <v>0.09864092778879278</v>
      </c>
      <c r="W21" s="23">
        <f>REGRESSION!$K$10*(V21-$V$74)*Q21</f>
        <v>-17798448.131698813</v>
      </c>
      <c r="X21" s="23">
        <f t="shared" si="11"/>
        <v>-470.99487680800564</v>
      </c>
      <c r="Y21" s="23">
        <f t="shared" si="12"/>
        <v>8781.705964121382</v>
      </c>
      <c r="Z21" s="9">
        <f t="shared" si="13"/>
        <v>0.05667323431890159</v>
      </c>
      <c r="AA21" s="25">
        <f>RESCMAD!I15</f>
        <v>0</v>
      </c>
      <c r="AB21" s="23">
        <f>REGRESSION!$L$10*(AA21-$AA$74)*Q21</f>
        <v>-21759350.901533943</v>
      </c>
      <c r="AC21" s="23">
        <f t="shared" si="14"/>
        <v>-575.8110325943317</v>
      </c>
      <c r="AD21" s="23">
        <f t="shared" si="15"/>
        <v>8886.52211990771</v>
      </c>
      <c r="AE21" s="9">
        <f t="shared" si="16"/>
        <v>0.06928541090464946</v>
      </c>
      <c r="AF21" s="9">
        <f t="shared" si="17"/>
        <v>0.12595864522355105</v>
      </c>
      <c r="AG21" s="23">
        <f t="shared" si="18"/>
        <v>9357.516996715714</v>
      </c>
      <c r="AH21" s="23">
        <f t="shared" si="19"/>
        <v>353611661.4181902</v>
      </c>
      <c r="AI21" s="19">
        <f t="shared" si="20"/>
        <v>9357.516996715714</v>
      </c>
      <c r="AJ21" s="26">
        <f t="shared" si="21"/>
        <v>0.03738872077443545</v>
      </c>
      <c r="AK21" s="5"/>
      <c r="AL21" s="5"/>
      <c r="AM21" s="5"/>
      <c r="AN21" s="5"/>
      <c r="AO21" s="5"/>
    </row>
    <row r="22" spans="1:41" ht="18.75">
      <c r="A22" s="8">
        <f>'Variable Input'!A16</f>
        <v>210022</v>
      </c>
      <c r="B22" s="8" t="str">
        <f>'Variable Input'!B16</f>
        <v>Suburban Hospital</v>
      </c>
      <c r="C22" s="22">
        <f>'Variable Input'!C16</f>
        <v>1</v>
      </c>
      <c r="D22" s="23">
        <f>'Variable Input'!F16</f>
        <v>12005.878204198</v>
      </c>
      <c r="E22" s="23">
        <f>'Variable Input'!E16</f>
        <v>17324.5962904464</v>
      </c>
      <c r="F22" s="23">
        <f t="shared" si="0"/>
        <v>207996992.99999994</v>
      </c>
      <c r="G22" s="24">
        <f>'Variable Input'!H16</f>
        <v>1.12255</v>
      </c>
      <c r="H22" s="23">
        <f t="shared" si="1"/>
        <v>10695.183469955013</v>
      </c>
      <c r="I22" s="23">
        <f t="shared" si="2"/>
        <v>185289735.86922628</v>
      </c>
      <c r="J22" s="23">
        <f>'Variable Input'!U16</f>
        <v>2962342.85790647</v>
      </c>
      <c r="K22" s="23">
        <f t="shared" si="3"/>
        <v>182327393.01131982</v>
      </c>
      <c r="L22" s="23">
        <f t="shared" si="4"/>
        <v>10524.192884763714</v>
      </c>
      <c r="M22" s="24">
        <f>'Variable Input'!W16</f>
        <v>1.040971942</v>
      </c>
      <c r="N22" s="23">
        <f t="shared" si="5"/>
        <v>10109.967867667765</v>
      </c>
      <c r="O22" s="23">
        <f t="shared" si="6"/>
        <v>175151111.81672925</v>
      </c>
      <c r="P22" s="24">
        <f>'Variable Input'!G16</f>
        <v>1.23830289415057</v>
      </c>
      <c r="Q22" s="23">
        <f t="shared" si="7"/>
        <v>21453.097726450007</v>
      </c>
      <c r="R22" s="19">
        <f t="shared" si="8"/>
        <v>8164.373930986269</v>
      </c>
      <c r="S22" s="9">
        <f>'CFA Calculation'!J16</f>
        <v>0.003165196519342453</v>
      </c>
      <c r="T22" s="19">
        <f t="shared" si="9"/>
        <v>8138.613619485601</v>
      </c>
      <c r="U22" s="19">
        <f t="shared" si="10"/>
        <v>174598473.3366416</v>
      </c>
      <c r="V22" s="9">
        <f>'POOR SHARE'!I16</f>
        <v>0.10984311935206105</v>
      </c>
      <c r="W22" s="23">
        <f>REGRESSION!$K$10*(V22-$V$74)*Q22</f>
        <v>-9370541.022917744</v>
      </c>
      <c r="X22" s="23">
        <f t="shared" si="11"/>
        <v>-436.79197952678845</v>
      </c>
      <c r="Y22" s="23">
        <f t="shared" si="12"/>
        <v>8575.405599012389</v>
      </c>
      <c r="Z22" s="9">
        <f t="shared" si="13"/>
        <v>0.0536690891039493</v>
      </c>
      <c r="AA22" s="25">
        <f>RESCMAD!I16</f>
        <v>0.0001398399447134962</v>
      </c>
      <c r="AB22" s="23">
        <f>REGRESSION!$L$10*(AA22-$AA$74)*Q22</f>
        <v>-11601478.23671689</v>
      </c>
      <c r="AC22" s="23">
        <f t="shared" si="14"/>
        <v>-540.7833584057731</v>
      </c>
      <c r="AD22" s="23">
        <f t="shared" si="15"/>
        <v>8679.396977891374</v>
      </c>
      <c r="AE22" s="9">
        <f t="shared" si="16"/>
        <v>0.06644661900535742</v>
      </c>
      <c r="AF22" s="9">
        <f t="shared" si="17"/>
        <v>0.12011570810930672</v>
      </c>
      <c r="AG22" s="23">
        <f t="shared" si="18"/>
        <v>9116.188957418162</v>
      </c>
      <c r="AH22" s="23">
        <f t="shared" si="19"/>
        <v>195570492.59627622</v>
      </c>
      <c r="AI22" s="19">
        <f t="shared" si="20"/>
        <v>9116.188957418162</v>
      </c>
      <c r="AJ22" s="26">
        <f t="shared" si="21"/>
        <v>0.010634723313168948</v>
      </c>
      <c r="AK22" s="5"/>
      <c r="AL22" s="5"/>
      <c r="AM22" s="5"/>
      <c r="AN22" s="5"/>
      <c r="AO22" s="5"/>
    </row>
    <row r="23" spans="1:41" ht="18.75">
      <c r="A23" s="8">
        <f>'Variable Input'!A17</f>
        <v>210016</v>
      </c>
      <c r="B23" s="8" t="str">
        <f>'Variable Input'!B17</f>
        <v>Washington Adventist Hospital</v>
      </c>
      <c r="C23" s="22">
        <f>'Variable Input'!C17</f>
        <v>1</v>
      </c>
      <c r="D23" s="23">
        <f>'Variable Input'!F17</f>
        <v>11115.830793709</v>
      </c>
      <c r="E23" s="23">
        <f>'Variable Input'!E17</f>
        <v>22832.3873141032</v>
      </c>
      <c r="F23" s="23">
        <f t="shared" si="0"/>
        <v>253800953.99999908</v>
      </c>
      <c r="G23" s="24">
        <f>'Variable Input'!H17</f>
        <v>1.12504</v>
      </c>
      <c r="H23" s="23">
        <f t="shared" si="1"/>
        <v>9880.387180641575</v>
      </c>
      <c r="I23" s="23">
        <f t="shared" si="2"/>
        <v>225592826.9217086</v>
      </c>
      <c r="J23" s="23">
        <f>'Variable Input'!U17</f>
        <v>0</v>
      </c>
      <c r="K23" s="23">
        <f t="shared" si="3"/>
        <v>225592826.9217086</v>
      </c>
      <c r="L23" s="23">
        <f t="shared" si="4"/>
        <v>9880.387180641575</v>
      </c>
      <c r="M23" s="24">
        <f>'Variable Input'!W17</f>
        <v>1.028032721</v>
      </c>
      <c r="N23" s="23">
        <f t="shared" si="5"/>
        <v>9610.965661706381</v>
      </c>
      <c r="O23" s="23">
        <f t="shared" si="6"/>
        <v>219441290.45062625</v>
      </c>
      <c r="P23" s="24">
        <f>'Variable Input'!G17</f>
        <v>1.09592184957229</v>
      </c>
      <c r="Q23" s="23">
        <f t="shared" si="7"/>
        <v>25022.512135422872</v>
      </c>
      <c r="R23" s="19">
        <f t="shared" si="8"/>
        <v>8769.754581914114</v>
      </c>
      <c r="S23" s="9">
        <f>'CFA Calculation'!J17</f>
        <v>-0.011646299670541555</v>
      </c>
      <c r="T23" s="19">
        <f t="shared" si="9"/>
        <v>8873.093285319615</v>
      </c>
      <c r="U23" s="19">
        <f t="shared" si="10"/>
        <v>222027084.41064927</v>
      </c>
      <c r="V23" s="9">
        <f>'POOR SHARE'!I17</f>
        <v>0.2929132570884453</v>
      </c>
      <c r="W23" s="23">
        <f>REGRESSION!$K$10*(V23-$V$74)*Q23</f>
        <v>3056843.82465456</v>
      </c>
      <c r="X23" s="23">
        <f t="shared" si="11"/>
        <v>122.16374631415081</v>
      </c>
      <c r="Y23" s="23">
        <f t="shared" si="12"/>
        <v>8750.929539005465</v>
      </c>
      <c r="Z23" s="9">
        <f t="shared" si="13"/>
        <v>-0.01376788707003318</v>
      </c>
      <c r="AA23" s="25">
        <f>RESCMAD!I17</f>
        <v>0</v>
      </c>
      <c r="AB23" s="23">
        <f>REGRESSION!$L$10*(AA23-$AA$74)*Q23</f>
        <v>-14408238.550802039</v>
      </c>
      <c r="AC23" s="23">
        <f t="shared" si="14"/>
        <v>-575.8110325943317</v>
      </c>
      <c r="AD23" s="23">
        <f t="shared" si="15"/>
        <v>9448.904317913948</v>
      </c>
      <c r="AE23" s="9">
        <f t="shared" si="16"/>
        <v>0.06489405825891659</v>
      </c>
      <c r="AF23" s="9">
        <f t="shared" si="17"/>
        <v>0.05112617118888341</v>
      </c>
      <c r="AG23" s="23">
        <f t="shared" si="18"/>
        <v>9326.7405715998</v>
      </c>
      <c r="AH23" s="23">
        <f t="shared" si="19"/>
        <v>233378479.13679683</v>
      </c>
      <c r="AI23" s="19">
        <f t="shared" si="20"/>
        <v>9326.7405715998</v>
      </c>
      <c r="AJ23" s="26">
        <f t="shared" si="21"/>
        <v>0.033976798969514777</v>
      </c>
      <c r="AK23" s="5"/>
      <c r="AL23" s="5"/>
      <c r="AM23" s="5"/>
      <c r="AN23" s="5"/>
      <c r="AO23" s="5"/>
    </row>
    <row r="24" spans="1:41" ht="18.75">
      <c r="A24" s="8">
        <f>'Variable Input'!A18</f>
        <v>210001</v>
      </c>
      <c r="B24" s="8" t="str">
        <f>'Variable Input'!B18</f>
        <v>Washington County Hospital</v>
      </c>
      <c r="C24" s="22">
        <f>'Variable Input'!C18</f>
        <v>1</v>
      </c>
      <c r="D24" s="23">
        <f>'Variable Input'!F18</f>
        <v>8934.50332845392</v>
      </c>
      <c r="E24" s="23">
        <f>'Variable Input'!E18</f>
        <v>22484.3436299623</v>
      </c>
      <c r="F24" s="23">
        <f t="shared" si="0"/>
        <v>200886442.99999985</v>
      </c>
      <c r="G24" s="24">
        <f>'Variable Input'!H18</f>
        <v>1.12437</v>
      </c>
      <c r="H24" s="23">
        <f t="shared" si="1"/>
        <v>7946.230625553794</v>
      </c>
      <c r="I24" s="23">
        <f t="shared" si="2"/>
        <v>178665779.9478818</v>
      </c>
      <c r="J24" s="23">
        <f>'Variable Input'!U18</f>
        <v>2453281.6906199</v>
      </c>
      <c r="K24" s="23">
        <f t="shared" si="3"/>
        <v>176212498.2572619</v>
      </c>
      <c r="L24" s="23">
        <f t="shared" si="4"/>
        <v>7837.119960328474</v>
      </c>
      <c r="M24" s="24">
        <f>'Variable Input'!W18</f>
        <v>0.99174867</v>
      </c>
      <c r="N24" s="23">
        <f t="shared" si="5"/>
        <v>7902.324648772631</v>
      </c>
      <c r="O24" s="23">
        <f t="shared" si="6"/>
        <v>177678582.87852496</v>
      </c>
      <c r="P24" s="24">
        <f>'Variable Input'!G18</f>
        <v>1.01124214889715</v>
      </c>
      <c r="Q24" s="23">
        <f t="shared" si="7"/>
        <v>22737.11596890502</v>
      </c>
      <c r="R24" s="19">
        <f t="shared" si="8"/>
        <v>7814.473177755519</v>
      </c>
      <c r="S24" s="9">
        <f>'CFA Calculation'!J18</f>
        <v>-0.01729494728794721</v>
      </c>
      <c r="T24" s="19">
        <f t="shared" si="9"/>
        <v>7952.002644322697</v>
      </c>
      <c r="U24" s="19">
        <f t="shared" si="10"/>
        <v>180805606.30900452</v>
      </c>
      <c r="V24" s="9">
        <f>'POOR SHARE'!I18</f>
        <v>0.21316755405517301</v>
      </c>
      <c r="W24" s="23">
        <f>REGRESSION!$K$10*(V24-$V$74)*Q24</f>
        <v>-2758431.4315936873</v>
      </c>
      <c r="X24" s="23">
        <f t="shared" si="11"/>
        <v>-121.31843965461943</v>
      </c>
      <c r="Y24" s="23">
        <f t="shared" si="12"/>
        <v>8073.321083977316</v>
      </c>
      <c r="Z24" s="9">
        <f t="shared" si="13"/>
        <v>0.015256337941642162</v>
      </c>
      <c r="AA24" s="25">
        <f>RESCMAD!I18</f>
        <v>0</v>
      </c>
      <c r="AB24" s="23">
        <f>REGRESSION!$L$10*(AA24-$AA$74)*Q24</f>
        <v>-13092282.224272266</v>
      </c>
      <c r="AC24" s="23">
        <f t="shared" si="14"/>
        <v>-575.8110325943317</v>
      </c>
      <c r="AD24" s="23">
        <f t="shared" si="15"/>
        <v>8527.813676917029</v>
      </c>
      <c r="AE24" s="9">
        <f t="shared" si="16"/>
        <v>0.07241082005995425</v>
      </c>
      <c r="AF24" s="9">
        <f t="shared" si="17"/>
        <v>0.08766715800159641</v>
      </c>
      <c r="AG24" s="23">
        <f t="shared" si="18"/>
        <v>8649.132116571647</v>
      </c>
      <c r="AH24" s="23">
        <f t="shared" si="19"/>
        <v>196656319.96487045</v>
      </c>
      <c r="AI24" s="19">
        <f t="shared" si="20"/>
        <v>8649.132116571647</v>
      </c>
      <c r="AJ24" s="26">
        <f t="shared" si="21"/>
        <v>-0.041143916129834146</v>
      </c>
      <c r="AK24" s="5"/>
      <c r="AL24" s="5"/>
      <c r="AM24" s="5"/>
      <c r="AN24" s="5"/>
      <c r="AO24" s="5"/>
    </row>
    <row r="25" spans="1:41" ht="18.75">
      <c r="A25" s="8"/>
      <c r="B25" s="10" t="s">
        <v>12</v>
      </c>
      <c r="C25" s="22"/>
      <c r="D25" s="23">
        <f>F25/E25</f>
        <v>9649.318849935606</v>
      </c>
      <c r="E25" s="23">
        <f>SUM(E9:E24)</f>
        <v>422286.5948747452</v>
      </c>
      <c r="F25" s="23">
        <f>SUM(F9:F24)</f>
        <v>4074777999.999999</v>
      </c>
      <c r="G25" s="24">
        <f>F25/I25</f>
        <v>1.122205345486333</v>
      </c>
      <c r="H25" s="23">
        <f>I25/E25</f>
        <v>8598.532246122793</v>
      </c>
      <c r="I25" s="23">
        <f>SUM(I9:I24)</f>
        <v>3631044903.135889</v>
      </c>
      <c r="J25" s="23">
        <f>SUM(J9:J24)</f>
        <v>32876458.993994616</v>
      </c>
      <c r="K25" s="23">
        <f>SUM(K9:K24)</f>
        <v>3598168444.1418943</v>
      </c>
      <c r="L25" s="23">
        <f t="shared" si="4"/>
        <v>8520.678818159384</v>
      </c>
      <c r="M25" s="24">
        <f>L25/N25</f>
        <v>1.0094305964104364</v>
      </c>
      <c r="N25" s="23">
        <f>O25/E25</f>
        <v>8441.074451734628</v>
      </c>
      <c r="O25" s="23">
        <f>SUM(O9:O24)</f>
        <v>3564552587.307223</v>
      </c>
      <c r="P25" s="24">
        <f>R25/N25</f>
        <v>0.9933458744054122</v>
      </c>
      <c r="Q25" s="23">
        <f>SUM(Q9:Q24)</f>
        <v>425115.3659117109</v>
      </c>
      <c r="R25" s="19">
        <f t="shared" si="8"/>
        <v>8384.90648217952</v>
      </c>
      <c r="S25" s="9">
        <f>'CFA Calculation'!J19</f>
        <v>-0.0016169001861649837</v>
      </c>
      <c r="T25" s="19">
        <f>U25/Q25</f>
        <v>8400.655057417114</v>
      </c>
      <c r="U25" s="19">
        <f>SUM(U9:U24)</f>
        <v>3571247548.6319413</v>
      </c>
      <c r="V25" s="9">
        <f>'POOR SHARE'!I19</f>
        <v>0.187328371863237</v>
      </c>
      <c r="W25" s="23">
        <f>SUM(W9:W24)</f>
        <v>-87000022.4003034</v>
      </c>
      <c r="X25" s="23">
        <f t="shared" si="11"/>
        <v>-204.65038287600217</v>
      </c>
      <c r="Y25" s="23">
        <f t="shared" si="12"/>
        <v>8605.305440293116</v>
      </c>
      <c r="Z25" s="9">
        <f t="shared" si="13"/>
        <v>0.024361241055280702</v>
      </c>
      <c r="AA25" s="25">
        <f>RESCMAD!I19</f>
        <v>0.0006421786223006048</v>
      </c>
      <c r="AB25" s="23">
        <f>SUM(AB9:AB24)</f>
        <v>-176403975.1250763</v>
      </c>
      <c r="AC25" s="23">
        <f t="shared" si="14"/>
        <v>-414.9555374145482</v>
      </c>
      <c r="AD25" s="23">
        <f t="shared" si="15"/>
        <v>8815.610594831662</v>
      </c>
      <c r="AE25" s="9">
        <f t="shared" si="16"/>
        <v>0.049395616720171676</v>
      </c>
      <c r="AF25" s="9">
        <f t="shared" si="17"/>
        <v>0.07375685777545238</v>
      </c>
      <c r="AG25" s="23">
        <f>AH25/Q25</f>
        <v>9020.260977707667</v>
      </c>
      <c r="AH25" s="23">
        <f>SUM(AH9:AH24)</f>
        <v>3834651546.1573215</v>
      </c>
      <c r="AI25" s="19">
        <f t="shared" si="20"/>
        <v>9020.260977707667</v>
      </c>
      <c r="AJ25" s="26">
        <f>AI25/$AI$74-1</f>
        <v>-0.012060838342104141</v>
      </c>
      <c r="AK25" s="5"/>
      <c r="AL25" s="5"/>
      <c r="AM25" s="5"/>
      <c r="AN25" s="5"/>
      <c r="AO25" s="5"/>
    </row>
    <row r="26" spans="1:41" ht="18.75">
      <c r="A26" s="8"/>
      <c r="B26" s="8"/>
      <c r="C26" s="22"/>
      <c r="D26" s="23"/>
      <c r="E26" s="23"/>
      <c r="F26" s="23"/>
      <c r="G26" s="24"/>
      <c r="H26" s="23"/>
      <c r="I26" s="23"/>
      <c r="J26" s="23"/>
      <c r="K26" s="23"/>
      <c r="L26" s="23"/>
      <c r="M26" s="24"/>
      <c r="N26" s="23"/>
      <c r="O26" s="23"/>
      <c r="P26" s="24"/>
      <c r="Q26" s="23"/>
      <c r="R26" s="10"/>
      <c r="S26" s="9"/>
      <c r="T26" s="19"/>
      <c r="U26" s="19"/>
      <c r="V26" s="19"/>
      <c r="W26" s="23"/>
      <c r="X26" s="23"/>
      <c r="Y26" s="23"/>
      <c r="Z26" s="9"/>
      <c r="AA26" s="20"/>
      <c r="AB26" s="23"/>
      <c r="AC26" s="23"/>
      <c r="AD26" s="23"/>
      <c r="AE26" s="9"/>
      <c r="AF26" s="9"/>
      <c r="AG26" s="23"/>
      <c r="AH26" s="23"/>
      <c r="AI26" s="19"/>
      <c r="AJ26" s="19"/>
      <c r="AK26" s="5"/>
      <c r="AL26" s="5"/>
      <c r="AM26" s="5"/>
      <c r="AN26" s="5"/>
      <c r="AO26" s="5"/>
    </row>
    <row r="27" spans="1:41" ht="18.75">
      <c r="A27" s="10" t="s">
        <v>4</v>
      </c>
      <c r="B27" s="8"/>
      <c r="C27" s="22"/>
      <c r="D27" s="23"/>
      <c r="E27" s="23"/>
      <c r="F27" s="23"/>
      <c r="G27" s="24"/>
      <c r="H27" s="23"/>
      <c r="I27" s="23"/>
      <c r="J27" s="23"/>
      <c r="K27" s="23"/>
      <c r="L27" s="23"/>
      <c r="M27" s="24"/>
      <c r="N27" s="23"/>
      <c r="O27" s="23"/>
      <c r="P27" s="24"/>
      <c r="Q27" s="23"/>
      <c r="R27" s="10"/>
      <c r="S27" s="9"/>
      <c r="T27" s="19"/>
      <c r="U27" s="19"/>
      <c r="V27" s="19"/>
      <c r="W27" s="19"/>
      <c r="X27" s="23"/>
      <c r="Y27" s="23"/>
      <c r="Z27" s="9"/>
      <c r="AA27" s="20"/>
      <c r="AB27" s="19"/>
      <c r="AC27" s="23"/>
      <c r="AD27" s="23"/>
      <c r="AE27" s="9"/>
      <c r="AF27" s="9"/>
      <c r="AG27" s="23"/>
      <c r="AH27" s="23"/>
      <c r="AI27" s="19"/>
      <c r="AJ27" s="19"/>
      <c r="AK27" s="5"/>
      <c r="AL27" s="5"/>
      <c r="AM27" s="5"/>
      <c r="AN27" s="5"/>
      <c r="AO27" s="5"/>
    </row>
    <row r="28" spans="1:41" ht="18.75">
      <c r="A28" s="8">
        <f>'Variable Input'!A19</f>
        <v>210039</v>
      </c>
      <c r="B28" s="8" t="str">
        <f>'Variable Input'!B19</f>
        <v>Calvert Memorial Hospital</v>
      </c>
      <c r="C28" s="22">
        <f>'Variable Input'!C19</f>
        <v>2</v>
      </c>
      <c r="D28" s="23">
        <f>'Variable Input'!F19</f>
        <v>7304.81003160689</v>
      </c>
      <c r="E28" s="23">
        <f>'Variable Input'!E19</f>
        <v>11934.7732005047</v>
      </c>
      <c r="F28" s="23">
        <f aca="true" t="shared" si="22" ref="F28:F41">E28*D28</f>
        <v>87181250.9999998</v>
      </c>
      <c r="G28" s="24">
        <f>'Variable Input'!H19</f>
        <v>1.12037</v>
      </c>
      <c r="H28" s="23">
        <f aca="true" t="shared" si="23" ref="H28:H41">D28/G28</f>
        <v>6519.997886061649</v>
      </c>
      <c r="I28" s="23">
        <f aca="true" t="shared" si="24" ref="I28:I41">H28*E28</f>
        <v>77814696.03791587</v>
      </c>
      <c r="J28" s="23">
        <f>'Variable Input'!U19</f>
        <v>0</v>
      </c>
      <c r="K28" s="23">
        <f aca="true" t="shared" si="25" ref="K28:K41">I28-J28</f>
        <v>77814696.03791587</v>
      </c>
      <c r="L28" s="23">
        <f aca="true" t="shared" si="26" ref="L28:L42">K28/E28</f>
        <v>6519.997886061649</v>
      </c>
      <c r="M28" s="24">
        <f>'Variable Input'!W19</f>
        <v>0.984848121</v>
      </c>
      <c r="N28" s="23">
        <f aca="true" t="shared" si="27" ref="N28:N41">L28/M28</f>
        <v>6620.307991694538</v>
      </c>
      <c r="O28" s="23">
        <f aca="true" t="shared" si="28" ref="O28:O41">N28*E28</f>
        <v>79011874.39836307</v>
      </c>
      <c r="P28" s="24">
        <f>'Variable Input'!G19</f>
        <v>0.83075097051643</v>
      </c>
      <c r="Q28" s="23">
        <f aca="true" t="shared" si="29" ref="Q28:Q41">P28*E28</f>
        <v>9914.824419212759</v>
      </c>
      <c r="R28" s="19">
        <f aca="true" t="shared" si="30" ref="R28:R42">O28/Q28</f>
        <v>7969.064408771108</v>
      </c>
      <c r="S28" s="9">
        <f>'CFA Calculation'!J21</f>
        <v>0.011363780054477558</v>
      </c>
      <c r="T28" s="19">
        <f aca="true" t="shared" si="31" ref="T28:T41">R28/(1+S28)</f>
        <v>7879.5232397405525</v>
      </c>
      <c r="U28" s="19">
        <f aca="true" t="shared" si="32" ref="U28:U41">T28*Q28</f>
        <v>78124089.42913406</v>
      </c>
      <c r="V28" s="9">
        <f>'POOR SHARE'!I21</f>
        <v>0.18662928838372297</v>
      </c>
      <c r="W28" s="23">
        <f>REGRESSION!$K$10*(V28-$V$74)*Q28</f>
        <v>-2006224.4617482505</v>
      </c>
      <c r="X28" s="23">
        <f aca="true" t="shared" si="33" ref="X28:X42">W28/Q28</f>
        <v>-202.3459394662226</v>
      </c>
      <c r="Y28" s="23">
        <f aca="true" t="shared" si="34" ref="Y28:Y42">T28-X28</f>
        <v>8081.869179206775</v>
      </c>
      <c r="Z28" s="9">
        <f aca="true" t="shared" si="35" ref="Z28:Z42">(Y28/T28)-1</f>
        <v>0.02567997241834208</v>
      </c>
      <c r="AA28" s="25">
        <f>RESCMAD!I21</f>
        <v>0</v>
      </c>
      <c r="AB28" s="23">
        <f>REGRESSION!$L$10*(AA28-$AA$74)*Q28</f>
        <v>-5709065.2868183935</v>
      </c>
      <c r="AC28" s="23">
        <f aca="true" t="shared" si="36" ref="AC28:AC42">AB28/Q28</f>
        <v>-575.8110325943317</v>
      </c>
      <c r="AD28" s="23">
        <f aca="true" t="shared" si="37" ref="AD28:AD42">T28-AC28</f>
        <v>8455.334272334883</v>
      </c>
      <c r="AE28" s="9">
        <f aca="true" t="shared" si="38" ref="AE28:AE42">(AD28/T28)-1</f>
        <v>0.07307688740483886</v>
      </c>
      <c r="AF28" s="9">
        <f aca="true" t="shared" si="39" ref="AF28:AF42">AE28+Z28</f>
        <v>0.09875685982318094</v>
      </c>
      <c r="AG28" s="23">
        <f aca="true" t="shared" si="40" ref="AG28:AG41">T28*(1+AF28)</f>
        <v>8657.680211801107</v>
      </c>
      <c r="AH28" s="23">
        <f aca="true" t="shared" si="41" ref="AH28:AH41">AG28*Q28</f>
        <v>85839379.17770071</v>
      </c>
      <c r="AI28" s="19">
        <f aca="true" t="shared" si="42" ref="AI28:AI42">AG28</f>
        <v>8657.680211801107</v>
      </c>
      <c r="AJ28" s="26">
        <f aca="true" t="shared" si="43" ref="AJ28:AJ41">AI28/$AI$42-1</f>
        <v>-0.06287191534836611</v>
      </c>
      <c r="AK28" s="5"/>
      <c r="AL28" s="5"/>
      <c r="AM28" s="5"/>
      <c r="AN28" s="5"/>
      <c r="AO28" s="5"/>
    </row>
    <row r="29" spans="1:41" ht="18.75">
      <c r="A29" s="8">
        <f>'Variable Input'!A20</f>
        <v>210033</v>
      </c>
      <c r="B29" s="8" t="str">
        <f>'Variable Input'!B20</f>
        <v>Carroll Hospital Center</v>
      </c>
      <c r="C29" s="22">
        <f>'Variable Input'!C20</f>
        <v>2</v>
      </c>
      <c r="D29" s="23">
        <f>'Variable Input'!F20</f>
        <v>8394.50885900157</v>
      </c>
      <c r="E29" s="23">
        <f>'Variable Input'!E20</f>
        <v>20634.6818985432</v>
      </c>
      <c r="F29" s="23">
        <f t="shared" si="22"/>
        <v>173218020.0000002</v>
      </c>
      <c r="G29" s="24">
        <f>'Variable Input'!H20</f>
        <v>1.12313</v>
      </c>
      <c r="H29" s="23">
        <f t="shared" si="23"/>
        <v>7474.2094494863195</v>
      </c>
      <c r="I29" s="23">
        <f t="shared" si="24"/>
        <v>154227934.43323588</v>
      </c>
      <c r="J29" s="23">
        <f>'Variable Input'!U20</f>
        <v>0</v>
      </c>
      <c r="K29" s="23">
        <f t="shared" si="25"/>
        <v>154227934.43323588</v>
      </c>
      <c r="L29" s="23">
        <f t="shared" si="26"/>
        <v>7474.209449486319</v>
      </c>
      <c r="M29" s="24">
        <f>'Variable Input'!W20</f>
        <v>1.014486746</v>
      </c>
      <c r="N29" s="23">
        <f t="shared" si="27"/>
        <v>7367.478657514485</v>
      </c>
      <c r="O29" s="23">
        <f t="shared" si="28"/>
        <v>152025578.4921175</v>
      </c>
      <c r="P29" s="24">
        <f>'Variable Input'!G20</f>
        <v>0.879113104795231</v>
      </c>
      <c r="Q29" s="23">
        <f t="shared" si="29"/>
        <v>18140.219270290265</v>
      </c>
      <c r="R29" s="19">
        <f t="shared" si="30"/>
        <v>8380.58108487709</v>
      </c>
      <c r="S29" s="9">
        <f>'CFA Calculation'!J22</f>
        <v>0.017423119145620496</v>
      </c>
      <c r="T29" s="19">
        <f t="shared" si="31"/>
        <v>8237.06570764253</v>
      </c>
      <c r="U29" s="19">
        <f t="shared" si="32"/>
        <v>149422178.08042416</v>
      </c>
      <c r="V29" s="9">
        <f>'POOR SHARE'!I22</f>
        <v>0.14531882577805685</v>
      </c>
      <c r="W29" s="23">
        <f>REGRESSION!$K$10*(V29-$V$74)*Q29</f>
        <v>-5958633.804973754</v>
      </c>
      <c r="X29" s="23">
        <f t="shared" si="33"/>
        <v>-328.4763935975515</v>
      </c>
      <c r="Y29" s="23">
        <f t="shared" si="34"/>
        <v>8565.542101240082</v>
      </c>
      <c r="Z29" s="9">
        <f t="shared" si="35"/>
        <v>0.039877840635990536</v>
      </c>
      <c r="AA29" s="25">
        <f>RESCMAD!I22</f>
        <v>0</v>
      </c>
      <c r="AB29" s="23">
        <f>REGRESSION!$L$10*(AA29-$AA$74)*Q29</f>
        <v>-10445338.389513431</v>
      </c>
      <c r="AC29" s="23">
        <f t="shared" si="36"/>
        <v>-575.8110325943317</v>
      </c>
      <c r="AD29" s="23">
        <f t="shared" si="37"/>
        <v>8812.876740236861</v>
      </c>
      <c r="AE29" s="9">
        <f t="shared" si="38"/>
        <v>0.06990487304964454</v>
      </c>
      <c r="AF29" s="9">
        <f t="shared" si="39"/>
        <v>0.10978271368563508</v>
      </c>
      <c r="AG29" s="23">
        <f t="shared" si="40"/>
        <v>9141.353133834413</v>
      </c>
      <c r="AH29" s="23">
        <f t="shared" si="41"/>
        <v>165826150.2749113</v>
      </c>
      <c r="AI29" s="19">
        <f t="shared" si="42"/>
        <v>9141.353133834413</v>
      </c>
      <c r="AJ29" s="26">
        <f t="shared" si="43"/>
        <v>-0.010517997447229477</v>
      </c>
      <c r="AK29" s="5"/>
      <c r="AL29" s="5"/>
      <c r="AM29" s="5"/>
      <c r="AN29" s="5"/>
      <c r="AO29" s="5"/>
    </row>
    <row r="30" spans="1:41" ht="18.75">
      <c r="A30" s="8">
        <f>'Variable Input'!A21</f>
        <v>210035</v>
      </c>
      <c r="B30" s="8" t="str">
        <f>'Variable Input'!B21</f>
        <v>Civista Medical Center</v>
      </c>
      <c r="C30" s="22">
        <f>'Variable Input'!C21</f>
        <v>2</v>
      </c>
      <c r="D30" s="23">
        <f>'Variable Input'!F21</f>
        <v>7954.68962429691</v>
      </c>
      <c r="E30" s="23">
        <f>'Variable Input'!E21</f>
        <v>11060.5047029445</v>
      </c>
      <c r="F30" s="23">
        <f t="shared" si="22"/>
        <v>87982881.99999978</v>
      </c>
      <c r="G30" s="24">
        <f>'Variable Input'!H21</f>
        <v>1.12236</v>
      </c>
      <c r="H30" s="23">
        <f t="shared" si="23"/>
        <v>7087.467144496338</v>
      </c>
      <c r="I30" s="23">
        <f t="shared" si="24"/>
        <v>78390963.68366636</v>
      </c>
      <c r="J30" s="23">
        <f>'Variable Input'!U21</f>
        <v>0</v>
      </c>
      <c r="K30" s="23">
        <f t="shared" si="25"/>
        <v>78390963.68366636</v>
      </c>
      <c r="L30" s="23">
        <f t="shared" si="26"/>
        <v>7087.467144496338</v>
      </c>
      <c r="M30" s="24">
        <f>'Variable Input'!W21</f>
        <v>1.01644353</v>
      </c>
      <c r="N30" s="23">
        <f t="shared" si="27"/>
        <v>6972.809541614512</v>
      </c>
      <c r="O30" s="23">
        <f t="shared" si="28"/>
        <v>77122792.7277636</v>
      </c>
      <c r="P30" s="24">
        <f>'Variable Input'!G21</f>
        <v>0.813828977251967</v>
      </c>
      <c r="Q30" s="23">
        <f t="shared" si="29"/>
        <v>9001.359230287893</v>
      </c>
      <c r="R30" s="19">
        <f t="shared" si="30"/>
        <v>8567.905219054006</v>
      </c>
      <c r="S30" s="9">
        <f>'CFA Calculation'!J23</f>
        <v>0.015435787273218142</v>
      </c>
      <c r="T30" s="19">
        <f t="shared" si="31"/>
        <v>8437.663244134495</v>
      </c>
      <c r="U30" s="19">
        <f t="shared" si="32"/>
        <v>75950437.92465094</v>
      </c>
      <c r="V30" s="9">
        <f>'POOR SHARE'!I23</f>
        <v>0.22622545406048475</v>
      </c>
      <c r="W30" s="23">
        <f>REGRESSION!$K$10*(V30-$V$74)*Q30</f>
        <v>-733157.4033604353</v>
      </c>
      <c r="X30" s="23">
        <f t="shared" si="33"/>
        <v>-81.44963272807705</v>
      </c>
      <c r="Y30" s="23">
        <f t="shared" si="34"/>
        <v>8519.112876862573</v>
      </c>
      <c r="Z30" s="9">
        <f t="shared" si="35"/>
        <v>0.009653103041852074</v>
      </c>
      <c r="AA30" s="25">
        <f>RESCMAD!I23</f>
        <v>0</v>
      </c>
      <c r="AB30" s="23">
        <f>REGRESSION!$L$10*(AA30-$AA$74)*Q30</f>
        <v>-5183081.95314459</v>
      </c>
      <c r="AC30" s="23">
        <f t="shared" si="36"/>
        <v>-575.8110325943317</v>
      </c>
      <c r="AD30" s="23">
        <f t="shared" si="37"/>
        <v>9013.474276728826</v>
      </c>
      <c r="AE30" s="9">
        <f t="shared" si="38"/>
        <v>0.06824295020242843</v>
      </c>
      <c r="AF30" s="9">
        <f t="shared" si="39"/>
        <v>0.0778960532442805</v>
      </c>
      <c r="AG30" s="23">
        <f t="shared" si="40"/>
        <v>9094.923909456904</v>
      </c>
      <c r="AH30" s="23">
        <f t="shared" si="41"/>
        <v>81866677.28115596</v>
      </c>
      <c r="AI30" s="19">
        <f t="shared" si="42"/>
        <v>9094.923909456904</v>
      </c>
      <c r="AJ30" s="26">
        <f t="shared" si="43"/>
        <v>-0.015543608124492403</v>
      </c>
      <c r="AK30" s="5"/>
      <c r="AL30" s="5"/>
      <c r="AM30" s="5"/>
      <c r="AN30" s="5"/>
      <c r="AO30" s="5"/>
    </row>
    <row r="31" spans="1:41" ht="18.75">
      <c r="A31" s="8">
        <f>'Variable Input'!A22</f>
        <v>210051</v>
      </c>
      <c r="B31" s="8" t="str">
        <f>'Variable Input'!B22</f>
        <v>Doctors Community Hospital</v>
      </c>
      <c r="C31" s="22">
        <f>'Variable Input'!C22</f>
        <v>2</v>
      </c>
      <c r="D31" s="23">
        <f>'Variable Input'!F22</f>
        <v>10361.3079078896</v>
      </c>
      <c r="E31" s="23">
        <f>'Variable Input'!E22</f>
        <v>15491.7118019218</v>
      </c>
      <c r="F31" s="23">
        <f t="shared" si="22"/>
        <v>160514395.999999</v>
      </c>
      <c r="G31" s="24">
        <f>'Variable Input'!H22</f>
        <v>1.12112</v>
      </c>
      <c r="H31" s="23">
        <f t="shared" si="23"/>
        <v>9241.925849052377</v>
      </c>
      <c r="I31" s="23">
        <f t="shared" si="24"/>
        <v>143173251.74825087</v>
      </c>
      <c r="J31" s="23">
        <f>'Variable Input'!U22</f>
        <v>0</v>
      </c>
      <c r="K31" s="23">
        <f t="shared" si="25"/>
        <v>143173251.74825087</v>
      </c>
      <c r="L31" s="23">
        <f t="shared" si="26"/>
        <v>9241.925849052377</v>
      </c>
      <c r="M31" s="24">
        <f>'Variable Input'!W22</f>
        <v>1.012505686</v>
      </c>
      <c r="N31" s="23">
        <f t="shared" si="27"/>
        <v>9127.776739272927</v>
      </c>
      <c r="O31" s="23">
        <f t="shared" si="28"/>
        <v>141404886.63710168</v>
      </c>
      <c r="P31" s="24">
        <f>'Variable Input'!G22</f>
        <v>1.03658251057331</v>
      </c>
      <c r="Q31" s="23">
        <f t="shared" si="29"/>
        <v>16058.437512714274</v>
      </c>
      <c r="R31" s="19">
        <f t="shared" si="30"/>
        <v>8805.644168378418</v>
      </c>
      <c r="S31" s="9">
        <f>'CFA Calculation'!J24</f>
        <v>-0.008862573047351871</v>
      </c>
      <c r="T31" s="19">
        <f t="shared" si="31"/>
        <v>8884.38265867152</v>
      </c>
      <c r="U31" s="19">
        <f t="shared" si="32"/>
        <v>142669303.76331893</v>
      </c>
      <c r="V31" s="9">
        <f>'POOR SHARE'!I24</f>
        <v>0.2117982068617217</v>
      </c>
      <c r="W31" s="23">
        <f>REGRESSION!$K$10*(V31-$V$74)*Q31</f>
        <v>-2015323.87526054</v>
      </c>
      <c r="X31" s="23">
        <f t="shared" si="33"/>
        <v>-125.49937524525076</v>
      </c>
      <c r="Y31" s="23">
        <f t="shared" si="34"/>
        <v>9009.88203391677</v>
      </c>
      <c r="Z31" s="9">
        <f t="shared" si="35"/>
        <v>0.014125840822801328</v>
      </c>
      <c r="AA31" s="25">
        <f>RESCMAD!I24</f>
        <v>0</v>
      </c>
      <c r="AB31" s="23">
        <f>REGRESSION!$L$10*(AA31-$AA$74)*Q31</f>
        <v>-9246625.486047557</v>
      </c>
      <c r="AC31" s="23">
        <f t="shared" si="36"/>
        <v>-575.8110325943317</v>
      </c>
      <c r="AD31" s="23">
        <f t="shared" si="37"/>
        <v>9460.193691265853</v>
      </c>
      <c r="AE31" s="9">
        <f t="shared" si="38"/>
        <v>0.06481159746449205</v>
      </c>
      <c r="AF31" s="9">
        <f t="shared" si="39"/>
        <v>0.07893743828729338</v>
      </c>
      <c r="AG31" s="23">
        <f t="shared" si="40"/>
        <v>9585.693066511103</v>
      </c>
      <c r="AH31" s="23">
        <f t="shared" si="41"/>
        <v>153931253.12462702</v>
      </c>
      <c r="AI31" s="19">
        <f t="shared" si="42"/>
        <v>9585.693066511103</v>
      </c>
      <c r="AJ31" s="26">
        <f t="shared" si="43"/>
        <v>0.03757842328634675</v>
      </c>
      <c r="AK31" s="5"/>
      <c r="AL31" s="5"/>
      <c r="AM31" s="5"/>
      <c r="AN31" s="5"/>
      <c r="AO31" s="5"/>
    </row>
    <row r="32" spans="1:41" ht="18.75">
      <c r="A32" s="8">
        <f>'Variable Input'!A23</f>
        <v>210006</v>
      </c>
      <c r="B32" s="8" t="str">
        <f>'Variable Input'!B23</f>
        <v>Harford Memorial Hospital</v>
      </c>
      <c r="C32" s="22">
        <f>'Variable Input'!C23</f>
        <v>2</v>
      </c>
      <c r="D32" s="23">
        <f>'Variable Input'!F23</f>
        <v>7902.10696353784</v>
      </c>
      <c r="E32" s="23">
        <f>'Variable Input'!E23</f>
        <v>9457.66532202702</v>
      </c>
      <c r="F32" s="23">
        <f t="shared" si="22"/>
        <v>74735483.00000006</v>
      </c>
      <c r="G32" s="24">
        <f>'Variable Input'!H23</f>
        <v>1.11964</v>
      </c>
      <c r="H32" s="23">
        <f t="shared" si="23"/>
        <v>7057.721199258547</v>
      </c>
      <c r="I32" s="23">
        <f t="shared" si="24"/>
        <v>66749565.03876251</v>
      </c>
      <c r="J32" s="23">
        <f>'Variable Input'!U23</f>
        <v>0</v>
      </c>
      <c r="K32" s="23">
        <f t="shared" si="25"/>
        <v>66749565.03876251</v>
      </c>
      <c r="L32" s="23">
        <f t="shared" si="26"/>
        <v>7057.721199258547</v>
      </c>
      <c r="M32" s="24">
        <f>'Variable Input'!W23</f>
        <v>1.021360685</v>
      </c>
      <c r="N32" s="23">
        <f t="shared" si="27"/>
        <v>6910.1163799530295</v>
      </c>
      <c r="O32" s="23">
        <f t="shared" si="28"/>
        <v>65353568.057852656</v>
      </c>
      <c r="P32" s="24">
        <f>'Variable Input'!G23</f>
        <v>0.797909663026271</v>
      </c>
      <c r="Q32" s="23">
        <f t="shared" si="29"/>
        <v>7546.362550113829</v>
      </c>
      <c r="R32" s="19">
        <f t="shared" si="30"/>
        <v>8660.274088854487</v>
      </c>
      <c r="S32" s="9">
        <f>'CFA Calculation'!J25</f>
        <v>-0.010116246161664039</v>
      </c>
      <c r="T32" s="19">
        <f t="shared" si="31"/>
        <v>8748.778889716832</v>
      </c>
      <c r="U32" s="19">
        <f t="shared" si="32"/>
        <v>66021457.37258554</v>
      </c>
      <c r="V32" s="9">
        <f>'POOR SHARE'!I25</f>
        <v>0.20169486373694792</v>
      </c>
      <c r="W32" s="23">
        <f>REGRESSION!$K$10*(V32-$V$74)*Q32</f>
        <v>-1179852.9006972432</v>
      </c>
      <c r="X32" s="23">
        <f t="shared" si="33"/>
        <v>-156.34723257226045</v>
      </c>
      <c r="Y32" s="23">
        <f t="shared" si="34"/>
        <v>8905.126122289092</v>
      </c>
      <c r="Z32" s="9">
        <f t="shared" si="35"/>
        <v>0.01787074911174491</v>
      </c>
      <c r="AA32" s="25">
        <f>RESCMAD!I25</f>
        <v>0</v>
      </c>
      <c r="AB32" s="23">
        <f>REGRESSION!$L$10*(AA32-$AA$74)*Q32</f>
        <v>-4345278.812312238</v>
      </c>
      <c r="AC32" s="23">
        <f t="shared" si="36"/>
        <v>-575.8110325943317</v>
      </c>
      <c r="AD32" s="23">
        <f t="shared" si="37"/>
        <v>9324.589922311163</v>
      </c>
      <c r="AE32" s="9">
        <f t="shared" si="38"/>
        <v>0.06581616015820546</v>
      </c>
      <c r="AF32" s="9">
        <f t="shared" si="39"/>
        <v>0.08368690926995037</v>
      </c>
      <c r="AG32" s="23">
        <f t="shared" si="40"/>
        <v>9480.937154883422</v>
      </c>
      <c r="AH32" s="23">
        <f t="shared" si="41"/>
        <v>71546589.08559501</v>
      </c>
      <c r="AI32" s="19">
        <f t="shared" si="42"/>
        <v>9480.937154883422</v>
      </c>
      <c r="AJ32" s="26">
        <f t="shared" si="43"/>
        <v>0.026239391996444095</v>
      </c>
      <c r="AK32" s="5"/>
      <c r="AL32" s="5"/>
      <c r="AM32" s="5"/>
      <c r="AN32" s="5"/>
      <c r="AO32" s="5"/>
    </row>
    <row r="33" spans="1:41" ht="18.75">
      <c r="A33" s="8">
        <f>'Variable Input'!A24</f>
        <v>210055</v>
      </c>
      <c r="B33" s="8" t="str">
        <f>'Variable Input'!B24</f>
        <v>Laurel Regional Hospital</v>
      </c>
      <c r="C33" s="22">
        <f>'Variable Input'!C24</f>
        <v>2</v>
      </c>
      <c r="D33" s="23">
        <f>'Variable Input'!F24</f>
        <v>8655.60854521872</v>
      </c>
      <c r="E33" s="23">
        <f>'Variable Input'!E24</f>
        <v>9437.82896063673</v>
      </c>
      <c r="F33" s="23">
        <f t="shared" si="22"/>
        <v>81690153</v>
      </c>
      <c r="G33" s="24">
        <f>'Variable Input'!H24</f>
        <v>1.1208</v>
      </c>
      <c r="H33" s="23">
        <f t="shared" si="23"/>
        <v>7722.705697018843</v>
      </c>
      <c r="I33" s="23">
        <f t="shared" si="24"/>
        <v>72885575.48179871</v>
      </c>
      <c r="J33" s="23">
        <f>'Variable Input'!U24</f>
        <v>0</v>
      </c>
      <c r="K33" s="23">
        <f t="shared" si="25"/>
        <v>72885575.48179871</v>
      </c>
      <c r="L33" s="23">
        <f t="shared" si="26"/>
        <v>7722.705697018843</v>
      </c>
      <c r="M33" s="24">
        <f>'Variable Input'!W24</f>
        <v>1.009804705</v>
      </c>
      <c r="N33" s="23">
        <f t="shared" si="27"/>
        <v>7647.7220385092605</v>
      </c>
      <c r="O33" s="23">
        <f t="shared" si="28"/>
        <v>72177892.53794247</v>
      </c>
      <c r="P33" s="24">
        <f>'Variable Input'!G24</f>
        <v>0.885101679491434</v>
      </c>
      <c r="Q33" s="23">
        <f t="shared" si="29"/>
        <v>8353.438263812466</v>
      </c>
      <c r="R33" s="19">
        <f t="shared" si="30"/>
        <v>8640.501103673789</v>
      </c>
      <c r="S33" s="9">
        <f>'CFA Calculation'!J26</f>
        <v>-0.014086618042127151</v>
      </c>
      <c r="T33" s="19">
        <f t="shared" si="31"/>
        <v>8763.955598731278</v>
      </c>
      <c r="U33" s="19">
        <f t="shared" si="32"/>
        <v>73209162.04079534</v>
      </c>
      <c r="V33" s="9">
        <f>'POOR SHARE'!I26</f>
        <v>0.2813552141345604</v>
      </c>
      <c r="W33" s="23">
        <f>REGRESSION!$K$10*(V33-$V$74)*Q33</f>
        <v>725699.535644977</v>
      </c>
      <c r="X33" s="23">
        <f t="shared" si="33"/>
        <v>86.87435194065485</v>
      </c>
      <c r="Y33" s="23">
        <f t="shared" si="34"/>
        <v>8677.081246790623</v>
      </c>
      <c r="Z33" s="9">
        <f t="shared" si="35"/>
        <v>-0.009912687366105621</v>
      </c>
      <c r="AA33" s="25">
        <f>RESCMAD!I26</f>
        <v>0</v>
      </c>
      <c r="AB33" s="23">
        <f>REGRESSION!$L$10*(AA33-$AA$74)*Q33</f>
        <v>-4810001.912398857</v>
      </c>
      <c r="AC33" s="23">
        <f t="shared" si="36"/>
        <v>-575.8110325943317</v>
      </c>
      <c r="AD33" s="23">
        <f t="shared" si="37"/>
        <v>9339.766631325609</v>
      </c>
      <c r="AE33" s="9">
        <f t="shared" si="38"/>
        <v>0.06570218505872938</v>
      </c>
      <c r="AF33" s="9">
        <f t="shared" si="39"/>
        <v>0.05578949769262376</v>
      </c>
      <c r="AG33" s="23">
        <f t="shared" si="40"/>
        <v>9252.892279384954</v>
      </c>
      <c r="AH33" s="23">
        <f t="shared" si="41"/>
        <v>77293464.41754922</v>
      </c>
      <c r="AI33" s="19">
        <f t="shared" si="42"/>
        <v>9252.892279384954</v>
      </c>
      <c r="AJ33" s="26">
        <f t="shared" si="43"/>
        <v>0.0015552673623187019</v>
      </c>
      <c r="AK33" s="5"/>
      <c r="AL33" s="5"/>
      <c r="AM33" s="5"/>
      <c r="AN33" s="5"/>
      <c r="AO33" s="5"/>
    </row>
    <row r="34" spans="1:41" ht="18.75">
      <c r="A34" s="8">
        <f>'Variable Input'!A25</f>
        <v>210037</v>
      </c>
      <c r="B34" s="8" t="str">
        <f>'Variable Input'!B25</f>
        <v>Memorial Hospital at Easton</v>
      </c>
      <c r="C34" s="22">
        <f>'Variable Input'!C25</f>
        <v>2</v>
      </c>
      <c r="D34" s="23">
        <f>'Variable Input'!F25</f>
        <v>8336.79499024714</v>
      </c>
      <c r="E34" s="23">
        <f>'Variable Input'!E25</f>
        <v>13741.52070838</v>
      </c>
      <c r="F34" s="23">
        <f t="shared" si="22"/>
        <v>114560240.9999997</v>
      </c>
      <c r="G34" s="24">
        <f>'Variable Input'!H25</f>
        <v>1.12823</v>
      </c>
      <c r="H34" s="23">
        <f t="shared" si="23"/>
        <v>7389.269023379221</v>
      </c>
      <c r="I34" s="23">
        <f t="shared" si="24"/>
        <v>101539793.30455641</v>
      </c>
      <c r="J34" s="23">
        <f>'Variable Input'!U25</f>
        <v>2068800</v>
      </c>
      <c r="K34" s="23">
        <f t="shared" si="25"/>
        <v>99470993.30455641</v>
      </c>
      <c r="L34" s="23">
        <f t="shared" si="26"/>
        <v>7238.718000395397</v>
      </c>
      <c r="M34" s="24">
        <f>'Variable Input'!W25</f>
        <v>0.983270465</v>
      </c>
      <c r="N34" s="23">
        <f t="shared" si="27"/>
        <v>7361.878809606466</v>
      </c>
      <c r="O34" s="23">
        <f t="shared" si="28"/>
        <v>101163410.11479115</v>
      </c>
      <c r="P34" s="24">
        <f>'Variable Input'!G25</f>
        <v>0.904581332160183</v>
      </c>
      <c r="Q34" s="23">
        <f t="shared" si="29"/>
        <v>12430.323108293122</v>
      </c>
      <c r="R34" s="19">
        <f t="shared" si="30"/>
        <v>8138.437692524509</v>
      </c>
      <c r="S34" s="9">
        <f>'CFA Calculation'!J27</f>
        <v>0.008714891232202662</v>
      </c>
      <c r="T34" s="19">
        <f t="shared" si="31"/>
        <v>8068.124861905176</v>
      </c>
      <c r="U34" s="19">
        <f t="shared" si="32"/>
        <v>100289398.91153416</v>
      </c>
      <c r="V34" s="9">
        <f>'POOR SHARE'!I27</f>
        <v>0.2244646387397192</v>
      </c>
      <c r="W34" s="23">
        <f>REGRESSION!$K$10*(V34-$V$74)*Q34</f>
        <v>-1079272.8922674893</v>
      </c>
      <c r="X34" s="23">
        <f t="shared" si="33"/>
        <v>-86.82581159514932</v>
      </c>
      <c r="Y34" s="23">
        <f t="shared" si="34"/>
        <v>8154.950673500325</v>
      </c>
      <c r="Z34" s="9">
        <f t="shared" si="35"/>
        <v>0.010761585012784014</v>
      </c>
      <c r="AA34" s="25">
        <f>RESCMAD!I27</f>
        <v>0</v>
      </c>
      <c r="AB34" s="23">
        <f>REGRESSION!$L$10*(AA34-$AA$74)*Q34</f>
        <v>-7157517.184467445</v>
      </c>
      <c r="AC34" s="23">
        <f t="shared" si="36"/>
        <v>-575.8110325943317</v>
      </c>
      <c r="AD34" s="23">
        <f t="shared" si="37"/>
        <v>8643.935894499507</v>
      </c>
      <c r="AE34" s="9">
        <f t="shared" si="38"/>
        <v>0.07136863180106534</v>
      </c>
      <c r="AF34" s="9">
        <f t="shared" si="39"/>
        <v>0.08213021681384935</v>
      </c>
      <c r="AG34" s="23">
        <f t="shared" si="40"/>
        <v>8730.761706094656</v>
      </c>
      <c r="AH34" s="23">
        <f t="shared" si="41"/>
        <v>108526188.98826908</v>
      </c>
      <c r="AI34" s="19">
        <f t="shared" si="42"/>
        <v>8730.761706094656</v>
      </c>
      <c r="AJ34" s="26">
        <f t="shared" si="43"/>
        <v>-0.05496139900965458</v>
      </c>
      <c r="AK34" s="5"/>
      <c r="AL34" s="5"/>
      <c r="AM34" s="5"/>
      <c r="AN34" s="5"/>
      <c r="AO34" s="5"/>
    </row>
    <row r="35" spans="1:41" ht="18.75">
      <c r="A35" s="8">
        <f>'Variable Input'!A26</f>
        <v>210018</v>
      </c>
      <c r="B35" s="8" t="str">
        <f>'Variable Input'!B26</f>
        <v>Montgomery General Hospital</v>
      </c>
      <c r="C35" s="22">
        <f>'Variable Input'!C26</f>
        <v>2</v>
      </c>
      <c r="D35" s="23">
        <f>'Variable Input'!F26</f>
        <v>9458.04659601359</v>
      </c>
      <c r="E35" s="23">
        <f>'Variable Input'!E26</f>
        <v>13464.6248257727</v>
      </c>
      <c r="F35" s="23">
        <f t="shared" si="22"/>
        <v>127349048.99999957</v>
      </c>
      <c r="G35" s="24">
        <f>'Variable Input'!H26</f>
        <v>1.1232</v>
      </c>
      <c r="H35" s="23">
        <f t="shared" si="23"/>
        <v>8420.62553063888</v>
      </c>
      <c r="I35" s="23">
        <f t="shared" si="24"/>
        <v>113380563.56837568</v>
      </c>
      <c r="J35" s="23">
        <f>'Variable Input'!U26</f>
        <v>0</v>
      </c>
      <c r="K35" s="23">
        <f t="shared" si="25"/>
        <v>113380563.56837568</v>
      </c>
      <c r="L35" s="23">
        <f t="shared" si="26"/>
        <v>8420.62553063888</v>
      </c>
      <c r="M35" s="24">
        <f>'Variable Input'!W26</f>
        <v>1.032654002</v>
      </c>
      <c r="N35" s="23">
        <f t="shared" si="27"/>
        <v>8154.353262883961</v>
      </c>
      <c r="O35" s="23">
        <f t="shared" si="28"/>
        <v>109795307.381548</v>
      </c>
      <c r="P35" s="24">
        <f>'Variable Input'!G26</f>
        <v>0.950475958262575</v>
      </c>
      <c r="Q35" s="23">
        <f t="shared" si="29"/>
        <v>12797.802183922364</v>
      </c>
      <c r="R35" s="19">
        <f t="shared" si="30"/>
        <v>8579.231480814868</v>
      </c>
      <c r="S35" s="9">
        <f>'CFA Calculation'!J28</f>
        <v>0.0006428520571966773</v>
      </c>
      <c r="T35" s="19">
        <f t="shared" si="31"/>
        <v>8573.719847373157</v>
      </c>
      <c r="U35" s="19">
        <f t="shared" si="32"/>
        <v>109724770.5870507</v>
      </c>
      <c r="V35" s="9">
        <f>'POOR SHARE'!I28</f>
        <v>0.1653639431550217</v>
      </c>
      <c r="W35" s="23">
        <f>REGRESSION!$K$10*(V35-$V$74)*Q35</f>
        <v>-3420519.605628404</v>
      </c>
      <c r="X35" s="23">
        <f t="shared" si="33"/>
        <v>-267.27398630411227</v>
      </c>
      <c r="Y35" s="23">
        <f t="shared" si="34"/>
        <v>8840.993833677268</v>
      </c>
      <c r="Z35" s="9">
        <f t="shared" si="35"/>
        <v>0.031173631872984497</v>
      </c>
      <c r="AA35" s="25">
        <f>RESCMAD!I28</f>
        <v>0</v>
      </c>
      <c r="AB35" s="23">
        <f>REGRESSION!$L$10*(AA35-$AA$74)*Q35</f>
        <v>-7369115.690462329</v>
      </c>
      <c r="AC35" s="23">
        <f t="shared" si="36"/>
        <v>-575.8110325943317</v>
      </c>
      <c r="AD35" s="23">
        <f t="shared" si="37"/>
        <v>9149.53087996749</v>
      </c>
      <c r="AE35" s="9">
        <f t="shared" si="38"/>
        <v>0.06716000089164931</v>
      </c>
      <c r="AF35" s="9">
        <f t="shared" si="39"/>
        <v>0.0983336327646338</v>
      </c>
      <c r="AG35" s="23">
        <f t="shared" si="40"/>
        <v>9416.804866271601</v>
      </c>
      <c r="AH35" s="23">
        <f t="shared" si="41"/>
        <v>120514405.88314144</v>
      </c>
      <c r="AI35" s="19">
        <f t="shared" si="42"/>
        <v>9416.804866271601</v>
      </c>
      <c r="AJ35" s="26">
        <f t="shared" si="43"/>
        <v>0.01929755915891307</v>
      </c>
      <c r="AK35" s="5"/>
      <c r="AL35" s="5"/>
      <c r="AM35" s="5"/>
      <c r="AN35" s="5"/>
      <c r="AO35" s="5"/>
    </row>
    <row r="36" spans="1:41" ht="18.75">
      <c r="A36" s="8">
        <f>'Variable Input'!A27</f>
        <v>210043</v>
      </c>
      <c r="B36" s="8" t="str">
        <f>'Variable Input'!B27</f>
        <v>Baltimore Washington Medical Center</v>
      </c>
      <c r="C36" s="22">
        <f>'Variable Input'!C27</f>
        <v>2</v>
      </c>
      <c r="D36" s="23">
        <f>'Variable Input'!F27</f>
        <v>9907.54222501285</v>
      </c>
      <c r="E36" s="23">
        <f>'Variable Input'!E27</f>
        <v>25411.5805193728</v>
      </c>
      <c r="F36" s="23">
        <f t="shared" si="22"/>
        <v>251766307</v>
      </c>
      <c r="G36" s="24">
        <f>'Variable Input'!H27</f>
        <v>1.11985</v>
      </c>
      <c r="H36" s="23">
        <f t="shared" si="23"/>
        <v>8847.20473725307</v>
      </c>
      <c r="I36" s="23">
        <f t="shared" si="24"/>
        <v>224821455.5520829</v>
      </c>
      <c r="J36" s="23">
        <f>'Variable Input'!U27</f>
        <v>178000</v>
      </c>
      <c r="K36" s="23">
        <f t="shared" si="25"/>
        <v>224643455.5520829</v>
      </c>
      <c r="L36" s="23">
        <f t="shared" si="26"/>
        <v>8840.200056852957</v>
      </c>
      <c r="M36" s="24">
        <f>'Variable Input'!W27</f>
        <v>0.993412482</v>
      </c>
      <c r="N36" s="23">
        <f t="shared" si="27"/>
        <v>8898.821201697923</v>
      </c>
      <c r="O36" s="23">
        <f t="shared" si="28"/>
        <v>226133111.4944486</v>
      </c>
      <c r="P36" s="24">
        <f>'Variable Input'!G27</f>
        <v>1.04371898559387</v>
      </c>
      <c r="Q36" s="23">
        <f t="shared" si="29"/>
        <v>26522.54904201673</v>
      </c>
      <c r="R36" s="19">
        <f t="shared" si="30"/>
        <v>8526.070067255263</v>
      </c>
      <c r="S36" s="9">
        <f>'CFA Calculation'!J29</f>
        <v>-0.0009533431231474182</v>
      </c>
      <c r="T36" s="19">
        <f t="shared" si="31"/>
        <v>8534.20609394645</v>
      </c>
      <c r="U36" s="19">
        <f t="shared" si="32"/>
        <v>226348899.66137275</v>
      </c>
      <c r="V36" s="9">
        <f>'POOR SHARE'!I29</f>
        <v>0.1718621841059471</v>
      </c>
      <c r="W36" s="23">
        <f>REGRESSION!$K$10*(V36-$V$74)*Q36</f>
        <v>-6562563.019990748</v>
      </c>
      <c r="X36" s="23">
        <f t="shared" si="33"/>
        <v>-247.43334472091684</v>
      </c>
      <c r="Y36" s="23">
        <f t="shared" si="34"/>
        <v>8781.639438667367</v>
      </c>
      <c r="Z36" s="9">
        <f t="shared" si="35"/>
        <v>0.02899312976475099</v>
      </c>
      <c r="AA36" s="25">
        <f>RESCMAD!I29</f>
        <v>0.0001885188332418221</v>
      </c>
      <c r="AB36" s="23">
        <f>REGRESSION!$L$10*(AA36-$AA$74)*Q36</f>
        <v>-14019556.15508846</v>
      </c>
      <c r="AC36" s="23">
        <f t="shared" si="36"/>
        <v>-528.5900737850964</v>
      </c>
      <c r="AD36" s="23">
        <f t="shared" si="37"/>
        <v>9062.796167731547</v>
      </c>
      <c r="AE36" s="9">
        <f t="shared" si="38"/>
        <v>0.061937814480486963</v>
      </c>
      <c r="AF36" s="9">
        <f t="shared" si="39"/>
        <v>0.09093094424523795</v>
      </c>
      <c r="AG36" s="23">
        <f t="shared" si="40"/>
        <v>9310.229512452464</v>
      </c>
      <c r="AH36" s="23">
        <f t="shared" si="41"/>
        <v>246931018.836452</v>
      </c>
      <c r="AI36" s="19">
        <f t="shared" si="42"/>
        <v>9310.229512452464</v>
      </c>
      <c r="AJ36" s="26">
        <f t="shared" si="43"/>
        <v>0.007761587079526233</v>
      </c>
      <c r="AK36" s="5"/>
      <c r="AL36" s="5"/>
      <c r="AM36" s="5"/>
      <c r="AN36" s="5"/>
      <c r="AO36" s="5"/>
    </row>
    <row r="37" spans="1:41" ht="18.75">
      <c r="A37" s="8">
        <f>'Variable Input'!A28</f>
        <v>210040</v>
      </c>
      <c r="B37" s="8" t="str">
        <f>'Variable Input'!B28</f>
        <v>Northwest Hospital Center</v>
      </c>
      <c r="C37" s="22">
        <f>'Variable Input'!C28</f>
        <v>2</v>
      </c>
      <c r="D37" s="23">
        <f>'Variable Input'!F28</f>
        <v>10232.2683693048</v>
      </c>
      <c r="E37" s="23">
        <f>'Variable Input'!E28</f>
        <v>16526.0766133999</v>
      </c>
      <c r="F37" s="23">
        <f t="shared" si="22"/>
        <v>169099250.99999958</v>
      </c>
      <c r="G37" s="24">
        <f>'Variable Input'!H28</f>
        <v>1.1256</v>
      </c>
      <c r="H37" s="23">
        <f t="shared" si="23"/>
        <v>9090.50139419403</v>
      </c>
      <c r="I37" s="23">
        <f t="shared" si="24"/>
        <v>150230322.49466914</v>
      </c>
      <c r="J37" s="23">
        <f>'Variable Input'!U28</f>
        <v>0</v>
      </c>
      <c r="K37" s="23">
        <f t="shared" si="25"/>
        <v>150230322.49466914</v>
      </c>
      <c r="L37" s="23">
        <f t="shared" si="26"/>
        <v>9090.50139419403</v>
      </c>
      <c r="M37" s="24">
        <f>'Variable Input'!W28</f>
        <v>1.009105116</v>
      </c>
      <c r="N37" s="23">
        <f t="shared" si="27"/>
        <v>9008.478155603792</v>
      </c>
      <c r="O37" s="23">
        <f t="shared" si="28"/>
        <v>148874800.1696477</v>
      </c>
      <c r="P37" s="24">
        <f>'Variable Input'!G28</f>
        <v>0.994087195667363</v>
      </c>
      <c r="Q37" s="23">
        <f t="shared" si="29"/>
        <v>16428.361155998697</v>
      </c>
      <c r="R37" s="19">
        <f t="shared" si="30"/>
        <v>9062.060345275959</v>
      </c>
      <c r="S37" s="9">
        <f>'CFA Calculation'!J30</f>
        <v>0.0011572619671427128</v>
      </c>
      <c r="T37" s="19">
        <f t="shared" si="31"/>
        <v>9051.585289877636</v>
      </c>
      <c r="U37" s="19">
        <f t="shared" si="32"/>
        <v>148702712.17643496</v>
      </c>
      <c r="V37" s="9">
        <f>'POOR SHARE'!I30</f>
        <v>0.3079492104230245</v>
      </c>
      <c r="W37" s="23">
        <f>REGRESSION!$K$10*(V37-$V$74)*Q37</f>
        <v>2761147.6853075954</v>
      </c>
      <c r="X37" s="23">
        <f t="shared" si="33"/>
        <v>168.0720102929672</v>
      </c>
      <c r="Y37" s="23">
        <f t="shared" si="34"/>
        <v>8883.51327958467</v>
      </c>
      <c r="Z37" s="9">
        <f t="shared" si="35"/>
        <v>-0.018568240248580614</v>
      </c>
      <c r="AA37" s="25">
        <f>RESCMAD!I30</f>
        <v>0</v>
      </c>
      <c r="AB37" s="23">
        <f>REGRESSION!$L$10*(AA37-$AA$74)*Q37</f>
        <v>-9459631.601068217</v>
      </c>
      <c r="AC37" s="23">
        <f t="shared" si="36"/>
        <v>-575.8110325943317</v>
      </c>
      <c r="AD37" s="23">
        <f t="shared" si="37"/>
        <v>9627.396322471966</v>
      </c>
      <c r="AE37" s="9">
        <f t="shared" si="38"/>
        <v>0.0636143851219364</v>
      </c>
      <c r="AF37" s="9">
        <f t="shared" si="39"/>
        <v>0.04504614487335579</v>
      </c>
      <c r="AG37" s="23">
        <f t="shared" si="40"/>
        <v>9459.324312178998</v>
      </c>
      <c r="AH37" s="23">
        <f t="shared" si="41"/>
        <v>155401196.09219554</v>
      </c>
      <c r="AI37" s="19">
        <f t="shared" si="42"/>
        <v>9459.324312178998</v>
      </c>
      <c r="AJ37" s="26">
        <f t="shared" si="43"/>
        <v>0.023899966031060593</v>
      </c>
      <c r="AK37" s="5"/>
      <c r="AL37" s="5"/>
      <c r="AM37" s="5"/>
      <c r="AN37" s="5"/>
      <c r="AO37" s="5"/>
    </row>
    <row r="38" spans="1:41" ht="18.75">
      <c r="A38" s="8">
        <f>'Variable Input'!A29</f>
        <v>210054</v>
      </c>
      <c r="B38" s="8" t="str">
        <f>'Variable Input'!B29</f>
        <v>Southern Maryland Hospital Center</v>
      </c>
      <c r="C38" s="22">
        <f>'Variable Input'!C29</f>
        <v>2</v>
      </c>
      <c r="D38" s="23">
        <f>'Variable Input'!F29</f>
        <v>8752.35915718293</v>
      </c>
      <c r="E38" s="23">
        <f>'Variable Input'!E29</f>
        <v>23626.9183298185</v>
      </c>
      <c r="F38" s="23">
        <f t="shared" si="22"/>
        <v>206791275.00000018</v>
      </c>
      <c r="G38" s="24">
        <f>'Variable Input'!H29</f>
        <v>1.12305</v>
      </c>
      <c r="H38" s="23">
        <f t="shared" si="23"/>
        <v>7793.3833375031645</v>
      </c>
      <c r="I38" s="23">
        <f t="shared" si="24"/>
        <v>184133631.62815562</v>
      </c>
      <c r="J38" s="23">
        <f>'Variable Input'!U29</f>
        <v>1786839.42</v>
      </c>
      <c r="K38" s="23">
        <f t="shared" si="25"/>
        <v>182346792.20815563</v>
      </c>
      <c r="L38" s="23">
        <f t="shared" si="26"/>
        <v>7717.756063770014</v>
      </c>
      <c r="M38" s="24">
        <f>'Variable Input'!W29</f>
        <v>0.994181182</v>
      </c>
      <c r="N38" s="23">
        <f t="shared" si="27"/>
        <v>7762.927123850966</v>
      </c>
      <c r="O38" s="23">
        <f t="shared" si="28"/>
        <v>183414045.15555963</v>
      </c>
      <c r="P38" s="24">
        <f>'Variable Input'!G29</f>
        <v>0.858375630390009</v>
      </c>
      <c r="Q38" s="23">
        <f t="shared" si="29"/>
        <v>20280.770915531215</v>
      </c>
      <c r="R38" s="19">
        <f t="shared" si="30"/>
        <v>9043.741281802031</v>
      </c>
      <c r="S38" s="9">
        <f>'CFA Calculation'!J31</f>
        <v>-0.01321589734312996</v>
      </c>
      <c r="T38" s="19">
        <f t="shared" si="31"/>
        <v>9164.863172655681</v>
      </c>
      <c r="U38" s="19">
        <f t="shared" si="32"/>
        <v>185870490.47681847</v>
      </c>
      <c r="V38" s="9">
        <f>'POOR SHARE'!I31</f>
        <v>0.2513156555416187</v>
      </c>
      <c r="W38" s="23">
        <f>REGRESSION!$K$10*(V38-$V$74)*Q38</f>
        <v>-98228.08488351475</v>
      </c>
      <c r="X38" s="23">
        <f t="shared" si="33"/>
        <v>-4.8434098137902</v>
      </c>
      <c r="Y38" s="23">
        <f t="shared" si="34"/>
        <v>9169.706582469471</v>
      </c>
      <c r="Z38" s="9">
        <f t="shared" si="35"/>
        <v>0.0005284759545827189</v>
      </c>
      <c r="AA38" s="25">
        <f>RESCMAD!I31</f>
        <v>0</v>
      </c>
      <c r="AB38" s="23">
        <f>REGRESSION!$L$10*(AA38-$AA$74)*Q38</f>
        <v>-11677891.642681118</v>
      </c>
      <c r="AC38" s="23">
        <f t="shared" si="36"/>
        <v>-575.8110325943317</v>
      </c>
      <c r="AD38" s="23">
        <f t="shared" si="37"/>
        <v>9740.674205250012</v>
      </c>
      <c r="AE38" s="9">
        <f t="shared" si="38"/>
        <v>0.06282811011432465</v>
      </c>
      <c r="AF38" s="9">
        <f t="shared" si="39"/>
        <v>0.06335658606890737</v>
      </c>
      <c r="AG38" s="23">
        <f t="shared" si="40"/>
        <v>9745.5176150638</v>
      </c>
      <c r="AH38" s="23">
        <f t="shared" si="41"/>
        <v>197646610.20438305</v>
      </c>
      <c r="AI38" s="19">
        <f t="shared" si="42"/>
        <v>9745.5176150638</v>
      </c>
      <c r="AJ38" s="26">
        <f t="shared" si="43"/>
        <v>0.05487821600233822</v>
      </c>
      <c r="AK38" s="5"/>
      <c r="AL38" s="5"/>
      <c r="AM38" s="5"/>
      <c r="AN38" s="5"/>
      <c r="AO38" s="5"/>
    </row>
    <row r="39" spans="1:41" ht="18.75">
      <c r="A39" s="8">
        <f>'Variable Input'!A30</f>
        <v>210028</v>
      </c>
      <c r="B39" s="8" t="str">
        <f>'Variable Input'!B30</f>
        <v>St. Mary's Hospital</v>
      </c>
      <c r="C39" s="22">
        <f>'Variable Input'!C30</f>
        <v>2</v>
      </c>
      <c r="D39" s="23">
        <f>'Variable Input'!F30</f>
        <v>7064.26786379343</v>
      </c>
      <c r="E39" s="23">
        <f>'Variable Input'!E30</f>
        <v>13696.5041339816</v>
      </c>
      <c r="F39" s="23">
        <f t="shared" si="22"/>
        <v>96755774.00000007</v>
      </c>
      <c r="G39" s="24">
        <f>'Variable Input'!H30</f>
        <v>1.11981</v>
      </c>
      <c r="H39" s="23">
        <f t="shared" si="23"/>
        <v>6308.452205100356</v>
      </c>
      <c r="I39" s="23">
        <f t="shared" si="24"/>
        <v>86403741.70618236</v>
      </c>
      <c r="J39" s="23">
        <f>'Variable Input'!U30</f>
        <v>0</v>
      </c>
      <c r="K39" s="23">
        <f t="shared" si="25"/>
        <v>86403741.70618236</v>
      </c>
      <c r="L39" s="23">
        <f t="shared" si="26"/>
        <v>6308.452205100356</v>
      </c>
      <c r="M39" s="24">
        <f>'Variable Input'!W30</f>
        <v>0.999980597</v>
      </c>
      <c r="N39" s="23">
        <f t="shared" si="27"/>
        <v>6308.574610373521</v>
      </c>
      <c r="O39" s="23">
        <f t="shared" si="28"/>
        <v>86405418.23051229</v>
      </c>
      <c r="P39" s="24">
        <f>'Variable Input'!G30</f>
        <v>0.730634885003715</v>
      </c>
      <c r="Q39" s="23">
        <f t="shared" si="29"/>
        <v>10007.143722884553</v>
      </c>
      <c r="R39" s="19">
        <f t="shared" si="30"/>
        <v>8634.37366577623</v>
      </c>
      <c r="S39" s="9">
        <f>'CFA Calculation'!J32</f>
        <v>-0.007709667809695668</v>
      </c>
      <c r="T39" s="19">
        <f t="shared" si="31"/>
        <v>8701.459024313363</v>
      </c>
      <c r="U39" s="19">
        <f t="shared" si="32"/>
        <v>87076751.05509461</v>
      </c>
      <c r="V39" s="9">
        <f>'POOR SHARE'!I32</f>
        <v>0.28411882049588977</v>
      </c>
      <c r="W39" s="23">
        <f>REGRESSION!$K$10*(V39-$V$74)*Q39</f>
        <v>953803.7363144555</v>
      </c>
      <c r="X39" s="23">
        <f t="shared" si="33"/>
        <v>95.31228517616634</v>
      </c>
      <c r="Y39" s="23">
        <f t="shared" si="34"/>
        <v>8606.146739137197</v>
      </c>
      <c r="Z39" s="9">
        <f t="shared" si="35"/>
        <v>-0.010953598116114405</v>
      </c>
      <c r="AA39" s="25">
        <f>RESCMAD!I32</f>
        <v>0</v>
      </c>
      <c r="AB39" s="23">
        <f>REGRESSION!$L$10*(AA39-$AA$74)*Q39</f>
        <v>-5762223.76039404</v>
      </c>
      <c r="AC39" s="23">
        <f t="shared" si="36"/>
        <v>-575.8110325943317</v>
      </c>
      <c r="AD39" s="23">
        <f t="shared" si="37"/>
        <v>9277.270056907695</v>
      </c>
      <c r="AE39" s="9">
        <f t="shared" si="38"/>
        <v>0.06617407850630785</v>
      </c>
      <c r="AF39" s="9">
        <f t="shared" si="39"/>
        <v>0.05522048039019345</v>
      </c>
      <c r="AG39" s="23">
        <f t="shared" si="40"/>
        <v>9181.95777173153</v>
      </c>
      <c r="AH39" s="23">
        <f t="shared" si="41"/>
        <v>91885171.07917422</v>
      </c>
      <c r="AI39" s="19">
        <f t="shared" si="42"/>
        <v>9181.95777173153</v>
      </c>
      <c r="AJ39" s="26">
        <f t="shared" si="43"/>
        <v>-0.006122853989674715</v>
      </c>
      <c r="AK39" s="5"/>
      <c r="AL39" s="5"/>
      <c r="AM39" s="5"/>
      <c r="AN39" s="5"/>
      <c r="AO39" s="5"/>
    </row>
    <row r="40" spans="1:41" ht="18.75">
      <c r="A40" s="8">
        <f>'Variable Input'!A31</f>
        <v>210032</v>
      </c>
      <c r="B40" s="8" t="str">
        <f>'Variable Input'!B31</f>
        <v>Union of Cecil</v>
      </c>
      <c r="C40" s="22">
        <f>'Variable Input'!C31</f>
        <v>2</v>
      </c>
      <c r="D40" s="23">
        <f>'Variable Input'!F31</f>
        <v>7846.3573021867</v>
      </c>
      <c r="E40" s="23">
        <f>'Variable Input'!E31</f>
        <v>12667.4344759064</v>
      </c>
      <c r="F40" s="23">
        <f t="shared" si="22"/>
        <v>99393216.99999973</v>
      </c>
      <c r="G40" s="24">
        <f>'Variable Input'!H31</f>
        <v>1.12123</v>
      </c>
      <c r="H40" s="23">
        <f t="shared" si="23"/>
        <v>6997.9908691229275</v>
      </c>
      <c r="I40" s="23">
        <f t="shared" si="24"/>
        <v>88646590.79760596</v>
      </c>
      <c r="J40" s="23">
        <f>'Variable Input'!U31</f>
        <v>0</v>
      </c>
      <c r="K40" s="23">
        <f t="shared" si="25"/>
        <v>88646590.79760596</v>
      </c>
      <c r="L40" s="23">
        <f t="shared" si="26"/>
        <v>6997.990869122927</v>
      </c>
      <c r="M40" s="24">
        <f>'Variable Input'!W31</f>
        <v>0.995571477</v>
      </c>
      <c r="N40" s="23">
        <f t="shared" si="27"/>
        <v>7029.119486438367</v>
      </c>
      <c r="O40" s="23">
        <f t="shared" si="28"/>
        <v>89040910.51777487</v>
      </c>
      <c r="P40" s="24">
        <f>'Variable Input'!G31</f>
        <v>0.861908634389203</v>
      </c>
      <c r="Q40" s="23">
        <f t="shared" si="29"/>
        <v>10918.171150343194</v>
      </c>
      <c r="R40" s="19">
        <f t="shared" si="30"/>
        <v>8155.295359605717</v>
      </c>
      <c r="S40" s="9">
        <f>'CFA Calculation'!J33</f>
        <v>0.019634948144142274</v>
      </c>
      <c r="T40" s="19">
        <f t="shared" si="31"/>
        <v>7998.250133000376</v>
      </c>
      <c r="U40" s="19">
        <f t="shared" si="32"/>
        <v>87326263.85535333</v>
      </c>
      <c r="V40" s="9">
        <f>'POOR SHARE'!I33</f>
        <v>0.2761740735930056</v>
      </c>
      <c r="W40" s="23">
        <f>REGRESSION!$K$10*(V40-$V$74)*Q40</f>
        <v>775792.0088705069</v>
      </c>
      <c r="X40" s="23">
        <f t="shared" si="33"/>
        <v>71.05512435991821</v>
      </c>
      <c r="Y40" s="23">
        <f t="shared" si="34"/>
        <v>7927.195008640458</v>
      </c>
      <c r="Z40" s="9">
        <f t="shared" si="35"/>
        <v>-0.008883833735925384</v>
      </c>
      <c r="AA40" s="25">
        <f>RESCMAD!I33</f>
        <v>0</v>
      </c>
      <c r="AB40" s="23">
        <f>REGRESSION!$L$10*(AA40-$AA$74)*Q40</f>
        <v>-6286803.404120756</v>
      </c>
      <c r="AC40" s="23">
        <f t="shared" si="36"/>
        <v>-575.8110325943317</v>
      </c>
      <c r="AD40" s="23">
        <f t="shared" si="37"/>
        <v>8574.061165594707</v>
      </c>
      <c r="AE40" s="9">
        <f t="shared" si="38"/>
        <v>0.07199212615501538</v>
      </c>
      <c r="AF40" s="9">
        <f t="shared" si="39"/>
        <v>0.06310829241909</v>
      </c>
      <c r="AG40" s="23">
        <f t="shared" si="40"/>
        <v>8503.006041234788</v>
      </c>
      <c r="AH40" s="23">
        <f t="shared" si="41"/>
        <v>92837275.25060356</v>
      </c>
      <c r="AI40" s="19">
        <f t="shared" si="42"/>
        <v>8503.006041234788</v>
      </c>
      <c r="AJ40" s="26">
        <f t="shared" si="43"/>
        <v>-0.07961421879014918</v>
      </c>
      <c r="AK40" s="5"/>
      <c r="AL40" s="5"/>
      <c r="AM40" s="5"/>
      <c r="AN40" s="5"/>
      <c r="AO40" s="5"/>
    </row>
    <row r="41" spans="1:41" ht="18.75">
      <c r="A41" s="8">
        <f>'Variable Input'!A32</f>
        <v>210049</v>
      </c>
      <c r="B41" s="8" t="str">
        <f>'Variable Input'!B32</f>
        <v>Upper Chesapeake Medical Center</v>
      </c>
      <c r="C41" s="22">
        <f>'Variable Input'!C32</f>
        <v>2</v>
      </c>
      <c r="D41" s="23">
        <f>'Variable Input'!F32</f>
        <v>7325.0201470213</v>
      </c>
      <c r="E41" s="23">
        <f>'Variable Input'!E32</f>
        <v>20513.1670608582</v>
      </c>
      <c r="F41" s="23">
        <f t="shared" si="22"/>
        <v>150259362</v>
      </c>
      <c r="G41" s="24">
        <f>'Variable Input'!H32</f>
        <v>1.11919</v>
      </c>
      <c r="H41" s="23">
        <f t="shared" si="23"/>
        <v>6544.9299466768825</v>
      </c>
      <c r="I41" s="23">
        <f t="shared" si="24"/>
        <v>134257241.39779663</v>
      </c>
      <c r="J41" s="23">
        <f>'Variable Input'!U32</f>
        <v>0</v>
      </c>
      <c r="K41" s="23">
        <f t="shared" si="25"/>
        <v>134257241.39779663</v>
      </c>
      <c r="L41" s="23">
        <f t="shared" si="26"/>
        <v>6544.9299466768825</v>
      </c>
      <c r="M41" s="24">
        <f>'Variable Input'!W32</f>
        <v>1.023053562</v>
      </c>
      <c r="N41" s="23">
        <f t="shared" si="27"/>
        <v>6397.446028028083</v>
      </c>
      <c r="O41" s="23">
        <f t="shared" si="28"/>
        <v>131231879.13576378</v>
      </c>
      <c r="P41" s="24">
        <f>'Variable Input'!G32</f>
        <v>0.776492589330864</v>
      </c>
      <c r="Q41" s="23">
        <f t="shared" si="29"/>
        <v>15928.322206462371</v>
      </c>
      <c r="R41" s="19">
        <f t="shared" si="30"/>
        <v>8238.901588926983</v>
      </c>
      <c r="S41" s="9">
        <f>'CFA Calculation'!J34</f>
        <v>0.0035911181027182687</v>
      </c>
      <c r="T41" s="19">
        <f t="shared" si="31"/>
        <v>8209.420590033287</v>
      </c>
      <c r="U41" s="19">
        <f t="shared" si="32"/>
        <v>130762296.28641663</v>
      </c>
      <c r="V41" s="9">
        <f>'POOR SHARE'!I34</f>
        <v>0.14340245388503647</v>
      </c>
      <c r="W41" s="23">
        <f>REGRESSION!$K$10*(V41-$V$74)*Q41</f>
        <v>-5325276.506816057</v>
      </c>
      <c r="X41" s="23">
        <f t="shared" si="33"/>
        <v>-334.3275228734077</v>
      </c>
      <c r="Y41" s="23">
        <f t="shared" si="34"/>
        <v>8543.748112906695</v>
      </c>
      <c r="Z41" s="9">
        <f t="shared" si="35"/>
        <v>0.04072486227338623</v>
      </c>
      <c r="AA41" s="25">
        <f>RESCMAD!I34</f>
        <v>0</v>
      </c>
      <c r="AB41" s="23">
        <f>REGRESSION!$L$10*(AA41-$AA$74)*Q41</f>
        <v>-9171703.657198321</v>
      </c>
      <c r="AC41" s="23">
        <f t="shared" si="36"/>
        <v>-575.8110325943317</v>
      </c>
      <c r="AD41" s="23">
        <f t="shared" si="37"/>
        <v>8785.23162262762</v>
      </c>
      <c r="AE41" s="9">
        <f t="shared" si="38"/>
        <v>0.07014027680508916</v>
      </c>
      <c r="AF41" s="9">
        <f t="shared" si="39"/>
        <v>0.1108651390784754</v>
      </c>
      <c r="AG41" s="23">
        <f t="shared" si="40"/>
        <v>9119.559145501027</v>
      </c>
      <c r="AH41" s="23">
        <f t="shared" si="41"/>
        <v>145259276.45043102</v>
      </c>
      <c r="AI41" s="19">
        <f t="shared" si="42"/>
        <v>9119.559145501027</v>
      </c>
      <c r="AJ41" s="26">
        <f t="shared" si="43"/>
        <v>-0.012877031050243182</v>
      </c>
      <c r="AK41" s="5"/>
      <c r="AL41" s="5"/>
      <c r="AM41" s="5"/>
      <c r="AN41" s="5"/>
      <c r="AO41" s="5"/>
    </row>
    <row r="42" spans="1:41" ht="18.75">
      <c r="A42" s="8"/>
      <c r="B42" s="10" t="s">
        <v>13</v>
      </c>
      <c r="C42" s="22"/>
      <c r="D42" s="23">
        <f>F42/E42</f>
        <v>8643.083294768601</v>
      </c>
      <c r="E42" s="23">
        <f>SUM(E28:E41)</f>
        <v>217664.99255406804</v>
      </c>
      <c r="F42" s="23">
        <f>SUM(F28:F41)</f>
        <v>1881296660.9999976</v>
      </c>
      <c r="G42" s="24">
        <f>F42/I42</f>
        <v>1.1220533110455067</v>
      </c>
      <c r="H42" s="23">
        <f>I42/E42</f>
        <v>7702.916795205703</v>
      </c>
      <c r="I42" s="23">
        <f>SUM(I28:I41)</f>
        <v>1676655326.873055</v>
      </c>
      <c r="J42" s="23">
        <f>SUM(J28:J41)</f>
        <v>4033639.42</v>
      </c>
      <c r="K42" s="23">
        <f>SUM(K28:K41)</f>
        <v>1672621687.453055</v>
      </c>
      <c r="L42" s="23">
        <f t="shared" si="26"/>
        <v>7684.385384285327</v>
      </c>
      <c r="M42" s="24">
        <f>L42/N42</f>
        <v>1.0056917182691996</v>
      </c>
      <c r="N42" s="23">
        <f>O42/E42</f>
        <v>7640.895559436636</v>
      </c>
      <c r="O42" s="23">
        <f>SUM(O28:O41)</f>
        <v>1663155475.051187</v>
      </c>
      <c r="P42" s="24">
        <f>R42/N42</f>
        <v>1.1200902476571126</v>
      </c>
      <c r="Q42" s="23">
        <f>SUM(Q28:Q41)</f>
        <v>194328.08473188375</v>
      </c>
      <c r="R42" s="19">
        <f t="shared" si="30"/>
        <v>8558.492599491514</v>
      </c>
      <c r="S42" s="9">
        <f>'CFA Calculation'!J35</f>
        <v>0.0014447564871582774</v>
      </c>
      <c r="T42" s="19">
        <f>U42/Q42</f>
        <v>8549.964426981149</v>
      </c>
      <c r="U42" s="19">
        <f>SUM(U26:U41)</f>
        <v>1661498211.6209846</v>
      </c>
      <c r="V42" s="9">
        <f>'POOR SHARE'!I35</f>
        <v>0.21473217330860564</v>
      </c>
      <c r="W42" s="23">
        <f>SUM(W28:W41)</f>
        <v>-23162609.589488897</v>
      </c>
      <c r="X42" s="23">
        <f t="shared" si="33"/>
        <v>-119.19332000542569</v>
      </c>
      <c r="Y42" s="23">
        <f t="shared" si="34"/>
        <v>8669.157746986575</v>
      </c>
      <c r="Z42" s="9">
        <f t="shared" si="35"/>
        <v>0.013940797183820797</v>
      </c>
      <c r="AA42" s="25">
        <f>RESCMAD!I35</f>
        <v>2.5729682906608924E-05</v>
      </c>
      <c r="AB42" s="23">
        <f>SUM(AB28:AB41)</f>
        <v>-110643834.93571575</v>
      </c>
      <c r="AC42" s="23">
        <f t="shared" si="36"/>
        <v>-569.3661576934289</v>
      </c>
      <c r="AD42" s="23">
        <f t="shared" si="37"/>
        <v>9119.330584674577</v>
      </c>
      <c r="AE42" s="9">
        <f t="shared" si="38"/>
        <v>0.06659281012873897</v>
      </c>
      <c r="AF42" s="9">
        <f t="shared" si="39"/>
        <v>0.08053360731255976</v>
      </c>
      <c r="AG42" s="23">
        <f>AH42/Q42</f>
        <v>9238.523904680005</v>
      </c>
      <c r="AH42" s="23">
        <f>SUM(AH28:AH41)</f>
        <v>1795304656.1461895</v>
      </c>
      <c r="AI42" s="19">
        <f t="shared" si="42"/>
        <v>9238.523904680005</v>
      </c>
      <c r="AJ42" s="26">
        <f>AI42/$AI$74-1</f>
        <v>0.01184428963888795</v>
      </c>
      <c r="AK42" s="5"/>
      <c r="AL42" s="5"/>
      <c r="AM42" s="5"/>
      <c r="AN42" s="5"/>
      <c r="AO42" s="5"/>
    </row>
    <row r="43" spans="1:41" ht="18.75">
      <c r="A43" s="8"/>
      <c r="B43" s="8"/>
      <c r="C43" s="22"/>
      <c r="D43" s="23"/>
      <c r="E43" s="23"/>
      <c r="F43" s="23"/>
      <c r="G43" s="24"/>
      <c r="H43" s="23"/>
      <c r="I43" s="23"/>
      <c r="J43" s="23"/>
      <c r="K43" s="23"/>
      <c r="L43" s="23"/>
      <c r="M43" s="24"/>
      <c r="N43" s="23"/>
      <c r="O43" s="23"/>
      <c r="P43" s="24"/>
      <c r="Q43" s="23"/>
      <c r="R43" s="10"/>
      <c r="S43" s="9"/>
      <c r="T43" s="19"/>
      <c r="U43" s="19"/>
      <c r="V43" s="19"/>
      <c r="W43" s="19"/>
      <c r="X43" s="23"/>
      <c r="Y43" s="23"/>
      <c r="Z43" s="9"/>
      <c r="AA43" s="20"/>
      <c r="AB43" s="19"/>
      <c r="AC43" s="23"/>
      <c r="AD43" s="23"/>
      <c r="AE43" s="9"/>
      <c r="AF43" s="9"/>
      <c r="AG43" s="23"/>
      <c r="AH43" s="23"/>
      <c r="AI43" s="19"/>
      <c r="AJ43" s="19"/>
      <c r="AK43" s="5"/>
      <c r="AL43" s="5"/>
      <c r="AM43" s="5"/>
      <c r="AN43" s="5"/>
      <c r="AO43" s="5"/>
    </row>
    <row r="44" spans="1:41" ht="18.75">
      <c r="A44" s="10" t="s">
        <v>5</v>
      </c>
      <c r="B44" s="8"/>
      <c r="C44" s="22"/>
      <c r="D44" s="23"/>
      <c r="E44" s="23"/>
      <c r="F44" s="23"/>
      <c r="G44" s="24"/>
      <c r="H44" s="23"/>
      <c r="I44" s="23"/>
      <c r="J44" s="23"/>
      <c r="K44" s="23"/>
      <c r="L44" s="23"/>
      <c r="M44" s="24"/>
      <c r="N44" s="23"/>
      <c r="O44" s="23"/>
      <c r="P44" s="24"/>
      <c r="Q44" s="23"/>
      <c r="R44" s="10"/>
      <c r="S44" s="10"/>
      <c r="T44" s="10"/>
      <c r="U44" s="10"/>
      <c r="V44" s="10"/>
      <c r="W44" s="10"/>
      <c r="X44" s="23"/>
      <c r="Y44" s="23"/>
      <c r="Z44" s="9"/>
      <c r="AA44" s="20"/>
      <c r="AB44" s="10"/>
      <c r="AC44" s="23"/>
      <c r="AD44" s="23"/>
      <c r="AE44" s="9"/>
      <c r="AF44" s="9"/>
      <c r="AG44" s="23"/>
      <c r="AH44" s="23"/>
      <c r="AI44" s="19"/>
      <c r="AJ44" s="19"/>
      <c r="AK44" s="5"/>
      <c r="AL44" s="5"/>
      <c r="AM44" s="5"/>
      <c r="AN44" s="5"/>
      <c r="AO44" s="5"/>
    </row>
    <row r="45" spans="1:41" ht="18.75">
      <c r="A45" s="8">
        <f>'Variable Input'!A33</f>
        <v>210061</v>
      </c>
      <c r="B45" s="8" t="str">
        <f>'Variable Input'!B33</f>
        <v>Atlantic General Hospital</v>
      </c>
      <c r="C45" s="22">
        <f>'Variable Input'!C33</f>
        <v>3</v>
      </c>
      <c r="D45" s="23">
        <f>'Variable Input'!F33</f>
        <v>8126.79567486295</v>
      </c>
      <c r="E45" s="23">
        <f>'Variable Input'!E33</f>
        <v>7438.60193101501</v>
      </c>
      <c r="F45" s="23">
        <f aca="true" t="shared" si="44" ref="F45:F50">E45*D45</f>
        <v>60451997.99999998</v>
      </c>
      <c r="G45" s="24">
        <f>'Variable Input'!H33</f>
        <v>1.12456</v>
      </c>
      <c r="H45" s="23">
        <f aca="true" t="shared" si="45" ref="H45:H50">D45/G45</f>
        <v>7226.644798732794</v>
      </c>
      <c r="I45" s="23">
        <f aca="true" t="shared" si="46" ref="I45:I50">H45*E45</f>
        <v>53756133.95461334</v>
      </c>
      <c r="J45" s="23">
        <f>'Variable Input'!U33</f>
        <v>0</v>
      </c>
      <c r="K45" s="23">
        <f aca="true" t="shared" si="47" ref="K45:K50">I45-J45</f>
        <v>53756133.95461334</v>
      </c>
      <c r="L45" s="23">
        <f aca="true" t="shared" si="48" ref="L45:L51">K45/E45</f>
        <v>7226.644798732794</v>
      </c>
      <c r="M45" s="24">
        <f>'Variable Input'!W33</f>
        <v>0.976363854</v>
      </c>
      <c r="N45" s="23">
        <f aca="true" t="shared" si="49" ref="N45:N50">L45/M45</f>
        <v>7401.58985723041</v>
      </c>
      <c r="O45" s="23">
        <f aca="true" t="shared" si="50" ref="O45:O50">N45*E45</f>
        <v>55057480.60457525</v>
      </c>
      <c r="P45" s="24">
        <f>'Variable Input'!G33</f>
        <v>0.877107178904652</v>
      </c>
      <c r="Q45" s="23">
        <f aca="true" t="shared" si="51" ref="Q45:Q50">P45*E45</f>
        <v>6524.4511547072725</v>
      </c>
      <c r="R45" s="19">
        <f aca="true" t="shared" si="52" ref="R45:R51">O45/Q45</f>
        <v>8438.637871455636</v>
      </c>
      <c r="S45" s="9">
        <f>'CFA Calculation'!J37</f>
        <v>0.0005997730749406072</v>
      </c>
      <c r="T45" s="19">
        <f aca="true" t="shared" si="53" ref="T45:T51">R45/(1+S45)</f>
        <v>8433.57963746372</v>
      </c>
      <c r="U45" s="19">
        <f aca="true" t="shared" si="54" ref="U45:U50">T45*Q45</f>
        <v>55024478.403965905</v>
      </c>
      <c r="V45" s="9">
        <f>'POOR SHARE'!I37</f>
        <v>0.15234044340437006</v>
      </c>
      <c r="W45" s="23">
        <f>REGRESSION!$K$10*(V45-$V$74)*Q45</f>
        <v>-2003252.8759210429</v>
      </c>
      <c r="X45" s="23">
        <f aca="true" t="shared" si="55" ref="X45:X51">W45/Q45</f>
        <v>-307.0377612491945</v>
      </c>
      <c r="Y45" s="23">
        <f aca="true" t="shared" si="56" ref="Y45:Y51">T45-X45</f>
        <v>8740.617398712913</v>
      </c>
      <c r="Z45" s="9">
        <f aca="true" t="shared" si="57" ref="Z45:Z51">(Y45/T45)-1</f>
        <v>0.036406576382497</v>
      </c>
      <c r="AA45" s="25">
        <f>RESCMAD!I37</f>
        <v>0</v>
      </c>
      <c r="AB45" s="23">
        <f>REGRESSION!$L$10*(AA45-$AA$74)*Q45</f>
        <v>-3756850.956503274</v>
      </c>
      <c r="AC45" s="23">
        <f aca="true" t="shared" si="58" ref="AC45:AC51">AB45/Q45</f>
        <v>-575.8110325943317</v>
      </c>
      <c r="AD45" s="23">
        <f aca="true" t="shared" si="59" ref="AD45:AD51">T45-AC45</f>
        <v>9009.390670058052</v>
      </c>
      <c r="AE45" s="9">
        <f aca="true" t="shared" si="60" ref="AE45:AE51">(AD45/T45)-1</f>
        <v>0.06827599398438822</v>
      </c>
      <c r="AF45" s="9">
        <f aca="true" t="shared" si="61" ref="AF45:AF51">AE45+Z45</f>
        <v>0.10468257036688522</v>
      </c>
      <c r="AG45" s="23">
        <f aca="true" t="shared" si="62" ref="AG45:AG50">T45*(1+AF45)</f>
        <v>9316.428431307246</v>
      </c>
      <c r="AH45" s="23">
        <f aca="true" t="shared" si="63" ref="AH45:AH50">AG45*Q45</f>
        <v>60784582.236390226</v>
      </c>
      <c r="AI45" s="19">
        <f aca="true" t="shared" si="64" ref="AI45:AI51">AG45</f>
        <v>9316.428431307246</v>
      </c>
      <c r="AJ45" s="26">
        <f aca="true" t="shared" si="65" ref="AJ45:AJ50">AI45/$AI$51-1</f>
        <v>0.039628109101460085</v>
      </c>
      <c r="AK45" s="5"/>
      <c r="AL45" s="5"/>
      <c r="AM45" s="5"/>
      <c r="AN45" s="5"/>
      <c r="AO45" s="5"/>
    </row>
    <row r="46" spans="1:41" ht="18.75">
      <c r="A46" s="8">
        <f>'Variable Input'!A34</f>
        <v>210030</v>
      </c>
      <c r="B46" s="8" t="str">
        <f>'Variable Input'!B34</f>
        <v>Chester River Hospital Center</v>
      </c>
      <c r="C46" s="22">
        <f>'Variable Input'!C34</f>
        <v>3</v>
      </c>
      <c r="D46" s="23">
        <f>'Variable Input'!F34</f>
        <v>8933.52816308792</v>
      </c>
      <c r="E46" s="23">
        <f>'Variable Input'!E34</f>
        <v>5138.3952859374</v>
      </c>
      <c r="F46" s="23">
        <f t="shared" si="44"/>
        <v>45903998.99999997</v>
      </c>
      <c r="G46" s="24">
        <f>'Variable Input'!H34</f>
        <v>1.12247</v>
      </c>
      <c r="H46" s="23">
        <f t="shared" si="45"/>
        <v>7958.812407536878</v>
      </c>
      <c r="I46" s="23">
        <f t="shared" si="46"/>
        <v>40895524.15654758</v>
      </c>
      <c r="J46" s="23">
        <f>'Variable Input'!U34</f>
        <v>0</v>
      </c>
      <c r="K46" s="23">
        <f t="shared" si="47"/>
        <v>40895524.15654758</v>
      </c>
      <c r="L46" s="23">
        <f t="shared" si="48"/>
        <v>7958.812407536878</v>
      </c>
      <c r="M46" s="24">
        <f>'Variable Input'!W34</f>
        <v>0.996234325</v>
      </c>
      <c r="N46" s="23">
        <f t="shared" si="49"/>
        <v>7988.895993457039</v>
      </c>
      <c r="O46" s="23">
        <f t="shared" si="50"/>
        <v>41050105.51262384</v>
      </c>
      <c r="P46" s="24">
        <f>'Variable Input'!G34</f>
        <v>0.901835185814366</v>
      </c>
      <c r="Q46" s="23">
        <f t="shared" si="51"/>
        <v>4633.985667481017</v>
      </c>
      <c r="R46" s="19">
        <f t="shared" si="52"/>
        <v>8858.487802561163</v>
      </c>
      <c r="S46" s="9">
        <f>'CFA Calculation'!J38</f>
        <v>0.0003227003093776992</v>
      </c>
      <c r="T46" s="19">
        <f t="shared" si="53"/>
        <v>8855.630087992033</v>
      </c>
      <c r="U46" s="19">
        <f t="shared" si="54"/>
        <v>41036862.90426874</v>
      </c>
      <c r="V46" s="9">
        <f>'POOR SHARE'!I38</f>
        <v>0.19319496499640493</v>
      </c>
      <c r="W46" s="23">
        <f>REGRESSION!$K$10*(V46-$V$74)*Q46</f>
        <v>-844772.8119678512</v>
      </c>
      <c r="X46" s="23">
        <f t="shared" si="55"/>
        <v>-182.2994011172806</v>
      </c>
      <c r="Y46" s="23">
        <f t="shared" si="56"/>
        <v>9037.929489109314</v>
      </c>
      <c r="Z46" s="9">
        <f t="shared" si="57"/>
        <v>0.02058570641568158</v>
      </c>
      <c r="AA46" s="25">
        <f>RESCMAD!I38</f>
        <v>0</v>
      </c>
      <c r="AB46" s="23">
        <f>REGRESSION!$L$10*(AA46-$AA$74)*Q46</f>
        <v>-2668300.0722195776</v>
      </c>
      <c r="AC46" s="23">
        <f t="shared" si="58"/>
        <v>-575.8110325943317</v>
      </c>
      <c r="AD46" s="23">
        <f t="shared" si="59"/>
        <v>9431.441120586365</v>
      </c>
      <c r="AE46" s="9">
        <f t="shared" si="60"/>
        <v>0.06502202857085404</v>
      </c>
      <c r="AF46" s="9">
        <f t="shared" si="61"/>
        <v>0.08560773498653562</v>
      </c>
      <c r="AG46" s="23">
        <f t="shared" si="62"/>
        <v>9613.740521703647</v>
      </c>
      <c r="AH46" s="23">
        <f t="shared" si="63"/>
        <v>44549935.78845617</v>
      </c>
      <c r="AI46" s="19">
        <f t="shared" si="64"/>
        <v>9613.740521703647</v>
      </c>
      <c r="AJ46" s="26">
        <f t="shared" si="65"/>
        <v>0.07280541611678837</v>
      </c>
      <c r="AK46" s="5"/>
      <c r="AL46" s="5"/>
      <c r="AM46" s="5"/>
      <c r="AN46" s="5"/>
      <c r="AO46" s="5"/>
    </row>
    <row r="47" spans="1:41" ht="18.75">
      <c r="A47" s="8">
        <f>'Variable Input'!A35</f>
        <v>210010</v>
      </c>
      <c r="B47" s="8" t="str">
        <f>'Variable Input'!B35</f>
        <v>Dorchester General Hospital</v>
      </c>
      <c r="C47" s="22">
        <f>'Variable Input'!C35</f>
        <v>3</v>
      </c>
      <c r="D47" s="23">
        <f>'Variable Input'!F35</f>
        <v>7639.72826885162</v>
      </c>
      <c r="E47" s="23">
        <f>'Variable Input'!E35</f>
        <v>4696.22828684626</v>
      </c>
      <c r="F47" s="23">
        <f t="shared" si="44"/>
        <v>35877907.999999985</v>
      </c>
      <c r="G47" s="24">
        <f>'Variable Input'!H35</f>
        <v>1.128</v>
      </c>
      <c r="H47" s="23">
        <f t="shared" si="45"/>
        <v>6772.808748981933</v>
      </c>
      <c r="I47" s="23">
        <f t="shared" si="46"/>
        <v>31806656.028368782</v>
      </c>
      <c r="J47" s="23">
        <f>'Variable Input'!U35</f>
        <v>739200</v>
      </c>
      <c r="K47" s="23">
        <f t="shared" si="47"/>
        <v>31067456.028368782</v>
      </c>
      <c r="L47" s="23">
        <f t="shared" si="48"/>
        <v>6615.405838635679</v>
      </c>
      <c r="M47" s="24">
        <f>'Variable Input'!W35</f>
        <v>0.974733944</v>
      </c>
      <c r="N47" s="23">
        <f t="shared" si="49"/>
        <v>6786.883620250409</v>
      </c>
      <c r="O47" s="23">
        <f t="shared" si="50"/>
        <v>31872754.83695352</v>
      </c>
      <c r="P47" s="24">
        <f>'Variable Input'!G35</f>
        <v>0.850017599732376</v>
      </c>
      <c r="Q47" s="23">
        <f t="shared" si="51"/>
        <v>3991.876696180346</v>
      </c>
      <c r="R47" s="19">
        <f t="shared" si="52"/>
        <v>7984.403643391886</v>
      </c>
      <c r="S47" s="9">
        <f>'CFA Calculation'!J39</f>
        <v>0.0033970395954283847</v>
      </c>
      <c r="T47" s="19">
        <f t="shared" si="53"/>
        <v>7957.372135173145</v>
      </c>
      <c r="U47" s="19">
        <f t="shared" si="54"/>
        <v>31764848.389232516</v>
      </c>
      <c r="V47" s="9">
        <f>'POOR SHARE'!I39</f>
        <v>0.35877424709378275</v>
      </c>
      <c r="W47" s="23">
        <f>REGRESSION!$K$10*(V47-$V$74)*Q47</f>
        <v>1290384.8116157732</v>
      </c>
      <c r="X47" s="23">
        <f t="shared" si="55"/>
        <v>323.2526728219052</v>
      </c>
      <c r="Y47" s="23">
        <f t="shared" si="56"/>
        <v>7634.119462351239</v>
      </c>
      <c r="Z47" s="9">
        <f t="shared" si="57"/>
        <v>-0.04062304330258293</v>
      </c>
      <c r="AA47" s="25">
        <f>RESCMAD!I39</f>
        <v>0</v>
      </c>
      <c r="AB47" s="23">
        <f>REGRESSION!$L$10*(AA47-$AA$74)*Q47</f>
        <v>-2298566.642416854</v>
      </c>
      <c r="AC47" s="23">
        <f t="shared" si="58"/>
        <v>-575.8110325943317</v>
      </c>
      <c r="AD47" s="23">
        <f t="shared" si="59"/>
        <v>8533.183167767476</v>
      </c>
      <c r="AE47" s="9">
        <f t="shared" si="60"/>
        <v>0.07236195854773886</v>
      </c>
      <c r="AF47" s="9">
        <f t="shared" si="61"/>
        <v>0.03173891524515593</v>
      </c>
      <c r="AG47" s="23">
        <f t="shared" si="62"/>
        <v>8209.93049494557</v>
      </c>
      <c r="AH47" s="23">
        <f t="shared" si="63"/>
        <v>32773030.220033597</v>
      </c>
      <c r="AI47" s="19">
        <f t="shared" si="64"/>
        <v>8209.93049494557</v>
      </c>
      <c r="AJ47" s="26">
        <f t="shared" si="65"/>
        <v>-0.08384692919097092</v>
      </c>
      <c r="AK47" s="5"/>
      <c r="AL47" s="5"/>
      <c r="AM47" s="5"/>
      <c r="AN47" s="5"/>
      <c r="AO47" s="5"/>
    </row>
    <row r="48" spans="1:41" ht="18.75">
      <c r="A48" s="8">
        <f>'Variable Input'!A36</f>
        <v>210060</v>
      </c>
      <c r="B48" s="8" t="str">
        <f>'Variable Input'!B36</f>
        <v>Fort Washington Medical Center</v>
      </c>
      <c r="C48" s="22">
        <f>'Variable Input'!C36</f>
        <v>3</v>
      </c>
      <c r="D48" s="23">
        <f>'Variable Input'!F36</f>
        <v>5828.16686180335</v>
      </c>
      <c r="E48" s="23">
        <f>'Variable Input'!E36</f>
        <v>5596.29447361223</v>
      </c>
      <c r="F48" s="23">
        <f t="shared" si="44"/>
        <v>32616138.000000022</v>
      </c>
      <c r="G48" s="24">
        <f>'Variable Input'!H36</f>
        <v>1.11906</v>
      </c>
      <c r="H48" s="23">
        <f t="shared" si="45"/>
        <v>5208.091489109923</v>
      </c>
      <c r="I48" s="23">
        <f t="shared" si="46"/>
        <v>29146013.61857275</v>
      </c>
      <c r="J48" s="23">
        <f>'Variable Input'!U36</f>
        <v>0</v>
      </c>
      <c r="K48" s="23">
        <f t="shared" si="47"/>
        <v>29146013.61857275</v>
      </c>
      <c r="L48" s="23">
        <f t="shared" si="48"/>
        <v>5208.091489109923</v>
      </c>
      <c r="M48" s="24">
        <f>'Variable Input'!W36</f>
        <v>1.004331077</v>
      </c>
      <c r="N48" s="23">
        <f t="shared" si="49"/>
        <v>5185.632117117016</v>
      </c>
      <c r="O48" s="23">
        <f t="shared" si="50"/>
        <v>29020324.359208044</v>
      </c>
      <c r="P48" s="24">
        <f>'Variable Input'!G36</f>
        <v>0.656672919518902</v>
      </c>
      <c r="Q48" s="23">
        <f t="shared" si="51"/>
        <v>3674.9350304744403</v>
      </c>
      <c r="R48" s="19">
        <f t="shared" si="52"/>
        <v>7896.826506742752</v>
      </c>
      <c r="S48" s="9">
        <f>'CFA Calculation'!J40</f>
        <v>-0.005130114474083104</v>
      </c>
      <c r="T48" s="19">
        <f t="shared" si="53"/>
        <v>7937.547031658579</v>
      </c>
      <c r="U48" s="19">
        <f t="shared" si="54"/>
        <v>29169969.642680522</v>
      </c>
      <c r="V48" s="9">
        <f>'POOR SHARE'!I40</f>
        <v>0.2183605592822993</v>
      </c>
      <c r="W48" s="23">
        <f>REGRESSION!$K$10*(V48-$V$74)*Q48</f>
        <v>-387569.62324362807</v>
      </c>
      <c r="X48" s="23">
        <f t="shared" si="55"/>
        <v>-105.46298642825046</v>
      </c>
      <c r="Y48" s="23">
        <f t="shared" si="56"/>
        <v>8043.010018086829</v>
      </c>
      <c r="Z48" s="9">
        <f t="shared" si="57"/>
        <v>0.013286596729142675</v>
      </c>
      <c r="AA48" s="25">
        <f>RESCMAD!I40</f>
        <v>0</v>
      </c>
      <c r="AB48" s="23">
        <f>REGRESSION!$L$10*(AA48-$AA$74)*Q48</f>
        <v>-2116068.134614569</v>
      </c>
      <c r="AC48" s="23">
        <f t="shared" si="58"/>
        <v>-575.8110325943317</v>
      </c>
      <c r="AD48" s="23">
        <f t="shared" si="59"/>
        <v>8513.35806425291</v>
      </c>
      <c r="AE48" s="9">
        <f t="shared" si="60"/>
        <v>0.07254269238314226</v>
      </c>
      <c r="AF48" s="9">
        <f t="shared" si="61"/>
        <v>0.08582928911228493</v>
      </c>
      <c r="AG48" s="23">
        <f t="shared" si="62"/>
        <v>8618.821050681163</v>
      </c>
      <c r="AH48" s="23">
        <f t="shared" si="63"/>
        <v>31673607.400538728</v>
      </c>
      <c r="AI48" s="19">
        <f t="shared" si="64"/>
        <v>8618.821050681163</v>
      </c>
      <c r="AJ48" s="26">
        <f t="shared" si="65"/>
        <v>-0.03821848708752085</v>
      </c>
      <c r="AK48" s="5"/>
      <c r="AL48" s="5"/>
      <c r="AM48" s="5"/>
      <c r="AN48" s="5"/>
      <c r="AO48" s="5"/>
    </row>
    <row r="49" spans="1:41" ht="18.75">
      <c r="A49" s="8">
        <f>'Variable Input'!A37</f>
        <v>210017</v>
      </c>
      <c r="B49" s="8" t="str">
        <f>'Variable Input'!B37</f>
        <v>Garrett County Memorial Hospital</v>
      </c>
      <c r="C49" s="22">
        <f>'Variable Input'!C37</f>
        <v>3</v>
      </c>
      <c r="D49" s="23">
        <f>'Variable Input'!F37</f>
        <v>5883.51853375919</v>
      </c>
      <c r="E49" s="23">
        <f>'Variable Input'!E37</f>
        <v>4510.38691349963</v>
      </c>
      <c r="F49" s="23">
        <f t="shared" si="44"/>
        <v>26536944.999999985</v>
      </c>
      <c r="G49" s="24">
        <f>'Variable Input'!H37</f>
        <v>1.13057</v>
      </c>
      <c r="H49" s="23">
        <f t="shared" si="45"/>
        <v>5204.028528759112</v>
      </c>
      <c r="I49" s="23">
        <f t="shared" si="46"/>
        <v>23472182.173593834</v>
      </c>
      <c r="J49" s="23">
        <f>'Variable Input'!U37</f>
        <v>0</v>
      </c>
      <c r="K49" s="23">
        <f t="shared" si="47"/>
        <v>23472182.173593834</v>
      </c>
      <c r="L49" s="23">
        <f t="shared" si="48"/>
        <v>5204.028528759112</v>
      </c>
      <c r="M49" s="24">
        <f>'Variable Input'!W37</f>
        <v>0.93206697</v>
      </c>
      <c r="N49" s="23">
        <f t="shared" si="49"/>
        <v>5583.320401064219</v>
      </c>
      <c r="O49" s="23">
        <f t="shared" si="50"/>
        <v>25182935.270835564</v>
      </c>
      <c r="P49" s="24">
        <f>'Variable Input'!G37</f>
        <v>0.77141775284923</v>
      </c>
      <c r="Q49" s="23">
        <f t="shared" si="51"/>
        <v>3479.392537292459</v>
      </c>
      <c r="R49" s="19">
        <f t="shared" si="52"/>
        <v>7237.7390595980405</v>
      </c>
      <c r="S49" s="9">
        <f>'CFA Calculation'!J41</f>
        <v>0.00788948015739352</v>
      </c>
      <c r="T49" s="19">
        <f t="shared" si="53"/>
        <v>7181.084039559362</v>
      </c>
      <c r="U49" s="19">
        <f t="shared" si="54"/>
        <v>24985810.216912832</v>
      </c>
      <c r="V49" s="9">
        <f>'POOR SHARE'!I41</f>
        <v>0.2757148567779752</v>
      </c>
      <c r="W49" s="23">
        <f>REGRESSION!$K$10*(V49-$V$74)*Q49</f>
        <v>242350.22782939207</v>
      </c>
      <c r="X49" s="23">
        <f t="shared" si="55"/>
        <v>69.65302857664358</v>
      </c>
      <c r="Y49" s="23">
        <f t="shared" si="56"/>
        <v>7111.431010982718</v>
      </c>
      <c r="Z49" s="9">
        <f t="shared" si="57"/>
        <v>-0.009699514473432869</v>
      </c>
      <c r="AA49" s="25">
        <f>RESCMAD!I41</f>
        <v>0</v>
      </c>
      <c r="AB49" s="23">
        <f>REGRESSION!$L$10*(AA49-$AA$74)*Q49</f>
        <v>-2003472.6096993824</v>
      </c>
      <c r="AC49" s="23">
        <f t="shared" si="58"/>
        <v>-575.8110325943317</v>
      </c>
      <c r="AD49" s="23">
        <f t="shared" si="59"/>
        <v>7756.895072153694</v>
      </c>
      <c r="AE49" s="9">
        <f t="shared" si="60"/>
        <v>0.08018441636698403</v>
      </c>
      <c r="AF49" s="9">
        <f t="shared" si="61"/>
        <v>0.07048490189355117</v>
      </c>
      <c r="AG49" s="23">
        <f t="shared" si="62"/>
        <v>7687.24204357705</v>
      </c>
      <c r="AH49" s="23">
        <f t="shared" si="63"/>
        <v>26746932.59878282</v>
      </c>
      <c r="AI49" s="19">
        <f t="shared" si="64"/>
        <v>7687.24204357705</v>
      </c>
      <c r="AJ49" s="26">
        <f t="shared" si="65"/>
        <v>-0.14217417448159764</v>
      </c>
      <c r="AK49" s="5"/>
      <c r="AL49" s="5"/>
      <c r="AM49" s="5"/>
      <c r="AN49" s="5"/>
      <c r="AO49" s="5"/>
    </row>
    <row r="50" spans="1:41" ht="18.75">
      <c r="A50" s="8">
        <f>'Variable Input'!A38</f>
        <v>210045</v>
      </c>
      <c r="B50" s="8" t="str">
        <f>'Variable Input'!B38</f>
        <v>McCready Memorial Hospital</v>
      </c>
      <c r="C50" s="22">
        <f>'Variable Input'!C38</f>
        <v>3</v>
      </c>
      <c r="D50" s="23">
        <f>'Variable Input'!F38</f>
        <v>6279.62982724826</v>
      </c>
      <c r="E50" s="23">
        <f>'Variable Input'!E38</f>
        <v>2004.88887822181</v>
      </c>
      <c r="F50" s="23">
        <f t="shared" si="44"/>
        <v>12589959.999999983</v>
      </c>
      <c r="G50" s="24">
        <f>'Variable Input'!H38</f>
        <v>1.13089</v>
      </c>
      <c r="H50" s="23">
        <f t="shared" si="45"/>
        <v>5552.821076539946</v>
      </c>
      <c r="I50" s="23">
        <f t="shared" si="46"/>
        <v>11132789.219110597</v>
      </c>
      <c r="J50" s="23">
        <f>'Variable Input'!U38</f>
        <v>0</v>
      </c>
      <c r="K50" s="23">
        <f t="shared" si="47"/>
        <v>11132789.219110597</v>
      </c>
      <c r="L50" s="23">
        <f t="shared" si="48"/>
        <v>5552.821076539946</v>
      </c>
      <c r="M50" s="24">
        <f>'Variable Input'!W38</f>
        <v>0.905518016</v>
      </c>
      <c r="N50" s="23">
        <f t="shared" si="49"/>
        <v>6132.203863893025</v>
      </c>
      <c r="O50" s="23">
        <f t="shared" si="50"/>
        <v>12294387.325707937</v>
      </c>
      <c r="P50" s="24">
        <f>'Variable Input'!G38</f>
        <v>0.522950064310928</v>
      </c>
      <c r="Q50" s="23">
        <f t="shared" si="51"/>
        <v>1048.45676780236</v>
      </c>
      <c r="R50" s="19">
        <f t="shared" si="52"/>
        <v>11726.174796389409</v>
      </c>
      <c r="S50" s="9">
        <f>'CFA Calculation'!J42</f>
        <v>-0.0007214652521733284</v>
      </c>
      <c r="T50" s="19">
        <f t="shared" si="53"/>
        <v>11734.640932068627</v>
      </c>
      <c r="U50" s="19">
        <f t="shared" si="54"/>
        <v>12303263.702957945</v>
      </c>
      <c r="V50" s="9">
        <f>'POOR SHARE'!I42</f>
        <v>0.30311644448137287</v>
      </c>
      <c r="W50" s="23">
        <f>REGRESSION!$K$10*(V50-$V$74)*Q50</f>
        <v>160745.671109697</v>
      </c>
      <c r="X50" s="23">
        <f t="shared" si="55"/>
        <v>153.31645142281963</v>
      </c>
      <c r="Y50" s="23">
        <f t="shared" si="56"/>
        <v>11581.324480645808</v>
      </c>
      <c r="Z50" s="9">
        <f t="shared" si="57"/>
        <v>-0.013065286983245716</v>
      </c>
      <c r="AA50" s="25">
        <f>RESCMAD!I42</f>
        <v>0</v>
      </c>
      <c r="AB50" s="23">
        <f>REGRESSION!$L$10*(AA50-$AA$74)*Q50</f>
        <v>-603712.9740987923</v>
      </c>
      <c r="AC50" s="23">
        <f t="shared" si="58"/>
        <v>-575.8110325943317</v>
      </c>
      <c r="AD50" s="23">
        <f t="shared" si="59"/>
        <v>12310.45196466296</v>
      </c>
      <c r="AE50" s="9">
        <f t="shared" si="60"/>
        <v>0.04906933547670356</v>
      </c>
      <c r="AF50" s="9">
        <f t="shared" si="61"/>
        <v>0.03600404849345784</v>
      </c>
      <c r="AG50" s="23">
        <f t="shared" si="62"/>
        <v>12157.13551324014</v>
      </c>
      <c r="AH50" s="23">
        <f t="shared" si="63"/>
        <v>12746231.005947042</v>
      </c>
      <c r="AI50" s="19">
        <f t="shared" si="64"/>
        <v>12157.13551324014</v>
      </c>
      <c r="AJ50" s="26">
        <f t="shared" si="65"/>
        <v>0.3566250091341725</v>
      </c>
      <c r="AK50" s="5"/>
      <c r="AL50" s="5"/>
      <c r="AM50" s="5"/>
      <c r="AN50" s="5"/>
      <c r="AO50" s="5"/>
    </row>
    <row r="51" spans="1:41" ht="18.75">
      <c r="A51" s="8"/>
      <c r="B51" s="10" t="s">
        <v>14</v>
      </c>
      <c r="C51" s="22"/>
      <c r="D51" s="23">
        <f>F51/E51</f>
        <v>7281.893319291839</v>
      </c>
      <c r="E51" s="23">
        <f>SUM(E45:E50)</f>
        <v>29384.795769132343</v>
      </c>
      <c r="F51" s="23">
        <f>SUM(F45:F50)</f>
        <v>213976947.9999999</v>
      </c>
      <c r="G51" s="24">
        <f>F51/I51</f>
        <v>1.1249552411754007</v>
      </c>
      <c r="H51" s="23">
        <f>I51/E51</f>
        <v>6473.051595975863</v>
      </c>
      <c r="I51" s="23">
        <f>SUM(I45:I50)</f>
        <v>190209299.1508069</v>
      </c>
      <c r="J51" s="23">
        <f>SUM(J45:J50)</f>
        <v>739200</v>
      </c>
      <c r="K51" s="23">
        <f>SUM(K45:K50)</f>
        <v>189470099.1508069</v>
      </c>
      <c r="L51" s="23">
        <f t="shared" si="48"/>
        <v>6447.895729458782</v>
      </c>
      <c r="M51" s="24">
        <f>L51/N51</f>
        <v>0.9742495857093233</v>
      </c>
      <c r="N51" s="23">
        <f>O51/E51</f>
        <v>6618.320216953701</v>
      </c>
      <c r="O51" s="23">
        <f>SUM(O45:O50)</f>
        <v>194477987.90990415</v>
      </c>
      <c r="P51" s="24">
        <f>R51/N51</f>
        <v>1.2582825607514574</v>
      </c>
      <c r="Q51" s="23">
        <f>SUM(Q45:Q50)</f>
        <v>23353.097853937896</v>
      </c>
      <c r="R51" s="19">
        <f t="shared" si="52"/>
        <v>8327.716910461644</v>
      </c>
      <c r="S51" s="9">
        <f>'CFA Calculation'!J43</f>
        <v>0.000998976158326323</v>
      </c>
      <c r="T51" s="19">
        <f t="shared" si="53"/>
        <v>8319.406022194036</v>
      </c>
      <c r="U51" s="19">
        <f>T51*E51</f>
        <v>244464046.88266146</v>
      </c>
      <c r="V51" s="26">
        <f>'POOR SHARE'!I43</f>
        <v>0.22995330845952372</v>
      </c>
      <c r="W51" s="23">
        <f>SUM(W45:W50)</f>
        <v>-1542114.60057766</v>
      </c>
      <c r="X51" s="23">
        <f t="shared" si="55"/>
        <v>-66.03469099572253</v>
      </c>
      <c r="Y51" s="23">
        <f t="shared" si="56"/>
        <v>8385.440713189759</v>
      </c>
      <c r="Z51" s="9">
        <f t="shared" si="57"/>
        <v>0.007937428563957516</v>
      </c>
      <c r="AA51" s="25">
        <f>RESCMAD!I43</f>
        <v>0</v>
      </c>
      <c r="AB51" s="23">
        <f>SUM(AB45:AB50)</f>
        <v>-13446971.38955245</v>
      </c>
      <c r="AC51" s="23">
        <f t="shared" si="58"/>
        <v>-575.8110325943317</v>
      </c>
      <c r="AD51" s="23">
        <f t="shared" si="59"/>
        <v>8895.217054788369</v>
      </c>
      <c r="AE51" s="9">
        <f t="shared" si="60"/>
        <v>0.06921299802632741</v>
      </c>
      <c r="AF51" s="9">
        <f t="shared" si="61"/>
        <v>0.07715042659028493</v>
      </c>
      <c r="AG51" s="23">
        <f>AH51/Q51</f>
        <v>8961.30871197715</v>
      </c>
      <c r="AH51" s="23">
        <f>SUM(AH45:AH50)</f>
        <v>209274319.25014856</v>
      </c>
      <c r="AI51" s="19">
        <f t="shared" si="64"/>
        <v>8961.30871197715</v>
      </c>
      <c r="AJ51" s="26">
        <f>AI51/$AI$74-1</f>
        <v>-0.01851755307880365</v>
      </c>
      <c r="AK51" s="5"/>
      <c r="AL51" s="5"/>
      <c r="AM51" s="5"/>
      <c r="AN51" s="5"/>
      <c r="AO51" s="5"/>
    </row>
    <row r="52" spans="1:41" ht="18.75">
      <c r="A52" s="8"/>
      <c r="B52" s="8"/>
      <c r="C52" s="22"/>
      <c r="D52" s="23"/>
      <c r="E52" s="23"/>
      <c r="F52" s="23"/>
      <c r="G52" s="24"/>
      <c r="H52" s="23"/>
      <c r="I52" s="23"/>
      <c r="J52" s="23"/>
      <c r="K52" s="23"/>
      <c r="L52" s="23"/>
      <c r="M52" s="24"/>
      <c r="N52" s="23"/>
      <c r="O52" s="23"/>
      <c r="P52" s="24"/>
      <c r="Q52" s="23"/>
      <c r="R52" s="10"/>
      <c r="S52" s="10"/>
      <c r="T52" s="10"/>
      <c r="U52" s="10"/>
      <c r="V52" s="10"/>
      <c r="W52" s="10"/>
      <c r="X52" s="23"/>
      <c r="Y52" s="23"/>
      <c r="Z52" s="9"/>
      <c r="AA52" s="20"/>
      <c r="AB52" s="10"/>
      <c r="AC52" s="23"/>
      <c r="AD52" s="23"/>
      <c r="AE52" s="9"/>
      <c r="AF52" s="9"/>
      <c r="AG52" s="23"/>
      <c r="AH52" s="23"/>
      <c r="AI52" s="19"/>
      <c r="AJ52" s="19"/>
      <c r="AK52" s="5"/>
      <c r="AL52" s="5"/>
      <c r="AM52" s="5"/>
      <c r="AN52" s="5"/>
      <c r="AO52" s="5"/>
    </row>
    <row r="53" spans="1:41" ht="18.75">
      <c r="A53" s="10" t="s">
        <v>6</v>
      </c>
      <c r="B53" s="8"/>
      <c r="C53" s="22"/>
      <c r="D53" s="23"/>
      <c r="E53" s="23"/>
      <c r="F53" s="23"/>
      <c r="G53" s="24"/>
      <c r="H53" s="23"/>
      <c r="I53" s="23"/>
      <c r="J53" s="23"/>
      <c r="K53" s="23"/>
      <c r="L53" s="23"/>
      <c r="M53" s="24"/>
      <c r="N53" s="23"/>
      <c r="O53" s="23"/>
      <c r="P53" s="24"/>
      <c r="Q53" s="23"/>
      <c r="R53" s="10"/>
      <c r="S53" s="10"/>
      <c r="T53" s="10"/>
      <c r="U53" s="10"/>
      <c r="V53" s="10"/>
      <c r="W53" s="10"/>
      <c r="X53" s="23"/>
      <c r="Y53" s="23"/>
      <c r="Z53" s="9"/>
      <c r="AA53" s="20"/>
      <c r="AB53" s="10"/>
      <c r="AC53" s="23"/>
      <c r="AD53" s="23"/>
      <c r="AE53" s="9"/>
      <c r="AF53" s="9"/>
      <c r="AG53" s="23"/>
      <c r="AH53" s="23"/>
      <c r="AI53" s="19"/>
      <c r="AJ53" s="19"/>
      <c r="AK53" s="5"/>
      <c r="AL53" s="5"/>
      <c r="AM53" s="5"/>
      <c r="AN53" s="5"/>
      <c r="AO53" s="5"/>
    </row>
    <row r="54" spans="1:41" ht="18.75">
      <c r="A54" s="8">
        <f>'Variable Input'!A39</f>
        <v>210013</v>
      </c>
      <c r="B54" s="8" t="str">
        <f>'Variable Input'!B39</f>
        <v>Bon Secours Hospital</v>
      </c>
      <c r="C54" s="22">
        <f>'Variable Input'!C39</f>
        <v>4</v>
      </c>
      <c r="D54" s="23">
        <f>'Variable Input'!F39</f>
        <v>10912.9579082648</v>
      </c>
      <c r="E54" s="23">
        <f>'Variable Input'!E39</f>
        <v>8057.34932170936</v>
      </c>
      <c r="F54" s="23">
        <f aca="true" t="shared" si="66" ref="F54:F61">E54*D54</f>
        <v>87929514.00000018</v>
      </c>
      <c r="G54" s="24">
        <f>'Variable Input'!H39</f>
        <v>1.13355</v>
      </c>
      <c r="H54" s="23">
        <f aca="true" t="shared" si="67" ref="H54:H61">D54/G54</f>
        <v>9627.240005526708</v>
      </c>
      <c r="I54" s="23">
        <f aca="true" t="shared" si="68" ref="I54:I61">H54*E54</f>
        <v>77570035.72846384</v>
      </c>
      <c r="J54" s="23">
        <f>'Variable Input'!U39</f>
        <v>0</v>
      </c>
      <c r="K54" s="23">
        <f aca="true" t="shared" si="69" ref="K54:K61">I54-J54</f>
        <v>77570035.72846384</v>
      </c>
      <c r="L54" s="23">
        <f aca="true" t="shared" si="70" ref="L54:L62">K54/E54</f>
        <v>9627.240005526708</v>
      </c>
      <c r="M54" s="24">
        <f>'Variable Input'!W39</f>
        <v>0.995326647</v>
      </c>
      <c r="N54" s="23">
        <f aca="true" t="shared" si="71" ref="N54:N61">L54/M54</f>
        <v>9672.44274484566</v>
      </c>
      <c r="O54" s="23">
        <f aca="true" t="shared" si="72" ref="O54:O61">N54*E54</f>
        <v>77934249.9894548</v>
      </c>
      <c r="P54" s="24">
        <f>'Variable Input'!G39</f>
        <v>0.973049448783408</v>
      </c>
      <c r="Q54" s="23">
        <f aca="true" t="shared" si="73" ref="Q54:Q61">P54*E54</f>
        <v>7840.19931614466</v>
      </c>
      <c r="R54" s="19">
        <f aca="true" t="shared" si="74" ref="R54:R62">O54/Q54</f>
        <v>9940.340397848227</v>
      </c>
      <c r="S54" s="9">
        <f>'CFA Calculation'!J45</f>
        <v>0.007367882390124918</v>
      </c>
      <c r="T54" s="19">
        <f aca="true" t="shared" si="75" ref="T54:T62">R54/(1+S54)</f>
        <v>9867.63681036102</v>
      </c>
      <c r="U54" s="19">
        <f aca="true" t="shared" si="76" ref="U54:U61">T54*Q54</f>
        <v>77364239.37255634</v>
      </c>
      <c r="V54" s="26">
        <f>'POOR SHARE'!I45</f>
        <v>0.5883315006179358</v>
      </c>
      <c r="W54" s="23">
        <f>REGRESSION!$K$10*(V54-$V$74)*Q54</f>
        <v>8029496.063181048</v>
      </c>
      <c r="X54" s="23">
        <f aca="true" t="shared" si="77" ref="X54:X62">W54/Q54</f>
        <v>1024.1443794224192</v>
      </c>
      <c r="Y54" s="23">
        <f aca="true" t="shared" si="78" ref="Y54:Y62">T54-X54</f>
        <v>8843.4924309386</v>
      </c>
      <c r="Z54" s="9">
        <f aca="true" t="shared" si="79" ref="Z54:Z62">(Y54/T54)-1</f>
        <v>-0.10378821181856512</v>
      </c>
      <c r="AA54" s="25">
        <f>RESCMAD!I45</f>
        <v>0</v>
      </c>
      <c r="AB54" s="23">
        <f>REGRESSION!$L$10*(AA54-$AA$74)*Q54</f>
        <v>-4514473.263974629</v>
      </c>
      <c r="AC54" s="23">
        <f aca="true" t="shared" si="80" ref="AC54:AC62">AB54/Q54</f>
        <v>-575.8110325943317</v>
      </c>
      <c r="AD54" s="23">
        <f aca="true" t="shared" si="81" ref="AD54:AD62">T54-AC54</f>
        <v>10443.447842955353</v>
      </c>
      <c r="AE54" s="9">
        <f aca="true" t="shared" si="82" ref="AE54:AE62">(AD54/T54)-1</f>
        <v>0.058353488647832075</v>
      </c>
      <c r="AF54" s="9">
        <f aca="true" t="shared" si="83" ref="AF54:AF62">AE54+Z54</f>
        <v>-0.04543472317073305</v>
      </c>
      <c r="AG54" s="23">
        <f aca="true" t="shared" si="84" ref="AG54:AG61">T54*(1+AF54)</f>
        <v>9419.303463532931</v>
      </c>
      <c r="AH54" s="23">
        <f aca="true" t="shared" si="85" ref="AH54:AH61">AG54*Q54</f>
        <v>73849216.57334991</v>
      </c>
      <c r="AI54" s="19">
        <f aca="true" t="shared" si="86" ref="AI54:AI62">AG54</f>
        <v>9419.303463532931</v>
      </c>
      <c r="AJ54" s="26">
        <f aca="true" t="shared" si="87" ref="AJ54:AJ61">AI54/$AI$62-1</f>
        <v>0.036365492517389075</v>
      </c>
      <c r="AK54" s="5"/>
      <c r="AL54" s="5"/>
      <c r="AM54" s="5"/>
      <c r="AN54" s="5"/>
      <c r="AO54" s="5"/>
    </row>
    <row r="55" spans="1:41" ht="18.75">
      <c r="A55" s="8">
        <f>'Variable Input'!A40</f>
        <v>210034</v>
      </c>
      <c r="B55" s="8" t="str">
        <f>'Variable Input'!B40</f>
        <v>Harbor Hospital Center</v>
      </c>
      <c r="C55" s="22">
        <f>'Variable Input'!C40</f>
        <v>4</v>
      </c>
      <c r="D55" s="23">
        <f>'Variable Input'!F40</f>
        <v>9452.3591945911</v>
      </c>
      <c r="E55" s="23">
        <f>'Variable Input'!E40</f>
        <v>19076.8539671223</v>
      </c>
      <c r="F55" s="23">
        <f t="shared" si="66"/>
        <v>180321276.00000018</v>
      </c>
      <c r="G55" s="24">
        <f>'Variable Input'!H40</f>
        <v>1.1257</v>
      </c>
      <c r="H55" s="23">
        <f t="shared" si="67"/>
        <v>8396.872341290842</v>
      </c>
      <c r="I55" s="23">
        <f t="shared" si="68"/>
        <v>160185907.43537372</v>
      </c>
      <c r="J55" s="23">
        <f>'Variable Input'!U40</f>
        <v>3904200</v>
      </c>
      <c r="K55" s="23">
        <f t="shared" si="69"/>
        <v>156281707.43537372</v>
      </c>
      <c r="L55" s="23">
        <f t="shared" si="70"/>
        <v>8192.215954722667</v>
      </c>
      <c r="M55" s="24">
        <f>'Variable Input'!W40</f>
        <v>0.998318607</v>
      </c>
      <c r="N55" s="23">
        <f t="shared" si="71"/>
        <v>8206.013488359902</v>
      </c>
      <c r="O55" s="23">
        <f t="shared" si="72"/>
        <v>156544920.96967772</v>
      </c>
      <c r="P55" s="24">
        <f>'Variable Input'!G40</f>
        <v>0.902937569172572</v>
      </c>
      <c r="Q55" s="23">
        <f t="shared" si="73"/>
        <v>17225.208148533548</v>
      </c>
      <c r="R55" s="19">
        <f t="shared" si="74"/>
        <v>9088.129421704842</v>
      </c>
      <c r="S55" s="9">
        <f>'CFA Calculation'!J46</f>
        <v>-0.002909919613152623</v>
      </c>
      <c r="T55" s="19">
        <f t="shared" si="75"/>
        <v>9114.652327279058</v>
      </c>
      <c r="U55" s="19">
        <f t="shared" si="76"/>
        <v>157001783.53889748</v>
      </c>
      <c r="V55" s="26">
        <f>'POOR SHARE'!I46</f>
        <v>0.35117925602497974</v>
      </c>
      <c r="W55" s="23">
        <f>REGRESSION!$K$10*(V55-$V$74)*Q55</f>
        <v>5168654.487368633</v>
      </c>
      <c r="X55" s="23">
        <f t="shared" si="77"/>
        <v>300.0633979455663</v>
      </c>
      <c r="Y55" s="23">
        <f t="shared" si="78"/>
        <v>8814.588929333491</v>
      </c>
      <c r="Z55" s="9">
        <f t="shared" si="79"/>
        <v>-0.03292099217514999</v>
      </c>
      <c r="AA55" s="25">
        <f>RESCMAD!I46</f>
        <v>0.0023221780343714083</v>
      </c>
      <c r="AB55" s="23">
        <f>REGRESSION!$L$10*(AA55-$AA$74)*Q55</f>
        <v>100896.67597256148</v>
      </c>
      <c r="AC55" s="23">
        <f t="shared" si="80"/>
        <v>5.857501117114293</v>
      </c>
      <c r="AD55" s="23">
        <f t="shared" si="81"/>
        <v>9108.794826161944</v>
      </c>
      <c r="AE55" s="9">
        <f t="shared" si="82"/>
        <v>-0.0006426466865426805</v>
      </c>
      <c r="AF55" s="9">
        <f t="shared" si="83"/>
        <v>-0.03356363886169267</v>
      </c>
      <c r="AG55" s="23">
        <f t="shared" si="84"/>
        <v>8808.731428216377</v>
      </c>
      <c r="AH55" s="23">
        <f t="shared" si="85"/>
        <v>151732232.3755563</v>
      </c>
      <c r="AI55" s="19">
        <f t="shared" si="86"/>
        <v>8808.731428216377</v>
      </c>
      <c r="AJ55" s="26">
        <f t="shared" si="87"/>
        <v>-0.030813125365344196</v>
      </c>
      <c r="AK55" s="5"/>
      <c r="AL55" s="5"/>
      <c r="AM55" s="5"/>
      <c r="AN55" s="5"/>
      <c r="AO55" s="5"/>
    </row>
    <row r="56" spans="1:41" ht="18.75">
      <c r="A56" s="8">
        <f>'Variable Input'!A41</f>
        <v>210038</v>
      </c>
      <c r="B56" s="8" t="str">
        <f>'Variable Input'!B41</f>
        <v>Maryland General Hospital</v>
      </c>
      <c r="C56" s="22">
        <f>'Variable Input'!C41</f>
        <v>4</v>
      </c>
      <c r="D56" s="23">
        <f>'Variable Input'!F41</f>
        <v>10648.6895140688</v>
      </c>
      <c r="E56" s="23">
        <f>'Variable Input'!E41</f>
        <v>16246.0043342834</v>
      </c>
      <c r="F56" s="23">
        <f t="shared" si="66"/>
        <v>172998655.9999999</v>
      </c>
      <c r="G56" s="24">
        <f>'Variable Input'!H41</f>
        <v>1.13377</v>
      </c>
      <c r="H56" s="23">
        <f t="shared" si="67"/>
        <v>9392.283720744772</v>
      </c>
      <c r="I56" s="23">
        <f t="shared" si="68"/>
        <v>152587082.036039</v>
      </c>
      <c r="J56" s="23">
        <f>'Variable Input'!U41</f>
        <v>3119100</v>
      </c>
      <c r="K56" s="23">
        <f t="shared" si="69"/>
        <v>149467982.036039</v>
      </c>
      <c r="L56" s="23">
        <f t="shared" si="70"/>
        <v>9200.291897043367</v>
      </c>
      <c r="M56" s="24">
        <f>'Variable Input'!W41</f>
        <v>1.000031449</v>
      </c>
      <c r="N56" s="23">
        <f t="shared" si="71"/>
        <v>9200.002566162664</v>
      </c>
      <c r="O56" s="23">
        <f t="shared" si="72"/>
        <v>149463281.56529704</v>
      </c>
      <c r="P56" s="24">
        <f>'Variable Input'!G41</f>
        <v>0.917740873845867</v>
      </c>
      <c r="Q56" s="23">
        <f t="shared" si="73"/>
        <v>14909.62221424899</v>
      </c>
      <c r="R56" s="19">
        <f t="shared" si="74"/>
        <v>10024.61896200538</v>
      </c>
      <c r="S56" s="9">
        <f>'CFA Calculation'!J47</f>
        <v>-0.0069484419056039665</v>
      </c>
      <c r="T56" s="19">
        <f t="shared" si="75"/>
        <v>10094.761828118972</v>
      </c>
      <c r="U56" s="19">
        <f t="shared" si="76"/>
        <v>150509085.20007536</v>
      </c>
      <c r="V56" s="26">
        <f>'POOR SHARE'!I47</f>
        <v>0.6108734331630822</v>
      </c>
      <c r="W56" s="23">
        <f>REGRESSION!$K$10*(V56-$V$74)*Q56</f>
        <v>16295771.943917371</v>
      </c>
      <c r="X56" s="23">
        <f t="shared" si="77"/>
        <v>1092.9701443637955</v>
      </c>
      <c r="Y56" s="23">
        <f t="shared" si="78"/>
        <v>9001.791683755177</v>
      </c>
      <c r="Z56" s="9">
        <f t="shared" si="79"/>
        <v>-0.10827101847210752</v>
      </c>
      <c r="AA56" s="25">
        <f>RESCMAD!I47</f>
        <v>0.003085255906486901</v>
      </c>
      <c r="AB56" s="23">
        <f>REGRESSION!$L$10*(AA56-$AA$74)*Q56</f>
        <v>2937140.838848658</v>
      </c>
      <c r="AC56" s="23">
        <f t="shared" si="80"/>
        <v>196.99632872264593</v>
      </c>
      <c r="AD56" s="23">
        <f t="shared" si="81"/>
        <v>9897.765499396326</v>
      </c>
      <c r="AE56" s="9">
        <f t="shared" si="82"/>
        <v>-0.01951470793237653</v>
      </c>
      <c r="AF56" s="9">
        <f t="shared" si="83"/>
        <v>-0.12778572640448405</v>
      </c>
      <c r="AG56" s="23">
        <f t="shared" si="84"/>
        <v>8804.795355032531</v>
      </c>
      <c r="AH56" s="23">
        <f t="shared" si="85"/>
        <v>131276172.41730934</v>
      </c>
      <c r="AI56" s="19">
        <f t="shared" si="86"/>
        <v>8804.795355032531</v>
      </c>
      <c r="AJ56" s="26">
        <f t="shared" si="87"/>
        <v>-0.031246194587453258</v>
      </c>
      <c r="AK56" s="5"/>
      <c r="AL56" s="5"/>
      <c r="AM56" s="5"/>
      <c r="AN56" s="5"/>
      <c r="AO56" s="5"/>
    </row>
    <row r="57" spans="1:41" ht="18.75">
      <c r="A57" s="8">
        <f>'Variable Input'!A42</f>
        <v>210029</v>
      </c>
      <c r="B57" s="8" t="str">
        <f>'Variable Input'!B42</f>
        <v>Johns Hopkins Bayview Medical Center</v>
      </c>
      <c r="C57" s="22">
        <f>'Variable Input'!C42</f>
        <v>4</v>
      </c>
      <c r="D57" s="23">
        <f>'Variable Input'!F42</f>
        <v>9774.80087474466</v>
      </c>
      <c r="E57" s="23">
        <f>'Variable Input'!E42</f>
        <v>35042.2178813896</v>
      </c>
      <c r="F57" s="23">
        <f t="shared" si="66"/>
        <v>342530702.00000006</v>
      </c>
      <c r="G57" s="24">
        <f>'Variable Input'!H42</f>
        <v>1.1266</v>
      </c>
      <c r="H57" s="23">
        <f t="shared" si="67"/>
        <v>8676.372159368595</v>
      </c>
      <c r="I57" s="23">
        <f t="shared" si="68"/>
        <v>304039323.6286171</v>
      </c>
      <c r="J57" s="23">
        <f>'Variable Input'!U42</f>
        <v>21037976.9354168</v>
      </c>
      <c r="K57" s="23">
        <f t="shared" si="69"/>
        <v>283001346.6932003</v>
      </c>
      <c r="L57" s="23">
        <f t="shared" si="70"/>
        <v>8076.0112744889375</v>
      </c>
      <c r="M57" s="24">
        <f>'Variable Input'!W42</f>
        <v>1.004926304</v>
      </c>
      <c r="N57" s="23">
        <f t="shared" si="71"/>
        <v>8036.421419504347</v>
      </c>
      <c r="O57" s="23">
        <f t="shared" si="72"/>
        <v>281614030.3689376</v>
      </c>
      <c r="P57" s="24">
        <f>'Variable Input'!G42</f>
        <v>0.802250176623916</v>
      </c>
      <c r="Q57" s="23">
        <f t="shared" si="73"/>
        <v>28112.625484638556</v>
      </c>
      <c r="R57" s="19">
        <f t="shared" si="74"/>
        <v>10017.350763727798</v>
      </c>
      <c r="S57" s="9">
        <f>'CFA Calculation'!J48</f>
        <v>-0.007430072291649846</v>
      </c>
      <c r="T57" s="19">
        <f t="shared" si="75"/>
        <v>10092.337561400738</v>
      </c>
      <c r="U57" s="19">
        <f t="shared" si="76"/>
        <v>283722106.12820935</v>
      </c>
      <c r="V57" s="26">
        <f>'POOR SHARE'!I48</f>
        <v>0.3672850485677222</v>
      </c>
      <c r="W57" s="23">
        <f>REGRESSION!$K$10*(V57-$V$74)*Q57</f>
        <v>9818000.752204677</v>
      </c>
      <c r="X57" s="23">
        <f t="shared" si="77"/>
        <v>349.2381299487477</v>
      </c>
      <c r="Y57" s="23">
        <f t="shared" si="78"/>
        <v>9743.09943145199</v>
      </c>
      <c r="Z57" s="9">
        <f t="shared" si="79"/>
        <v>-0.03460428546152161</v>
      </c>
      <c r="AA57" s="25">
        <f>RESCMAD!I48</f>
        <v>0.005584679384918663</v>
      </c>
      <c r="AB57" s="23">
        <f>REGRESSION!$L$10*(AA57-$AA$74)*Q57</f>
        <v>23138434.23978299</v>
      </c>
      <c r="AC57" s="23">
        <f t="shared" si="80"/>
        <v>823.0620171860651</v>
      </c>
      <c r="AD57" s="23">
        <f t="shared" si="81"/>
        <v>9269.275544214674</v>
      </c>
      <c r="AE57" s="9">
        <f t="shared" si="82"/>
        <v>-0.0815531597292144</v>
      </c>
      <c r="AF57" s="9">
        <f t="shared" si="83"/>
        <v>-0.11615744519073601</v>
      </c>
      <c r="AG57" s="23">
        <f t="shared" si="84"/>
        <v>8920.037414265926</v>
      </c>
      <c r="AH57" s="23">
        <f t="shared" si="85"/>
        <v>250765671.13622168</v>
      </c>
      <c r="AI57" s="19">
        <f t="shared" si="86"/>
        <v>8920.037414265926</v>
      </c>
      <c r="AJ57" s="26">
        <f t="shared" si="87"/>
        <v>-0.018566605917386236</v>
      </c>
      <c r="AK57" s="5"/>
      <c r="AL57" s="5"/>
      <c r="AM57" s="5"/>
      <c r="AN57" s="5"/>
      <c r="AO57" s="5"/>
    </row>
    <row r="58" spans="1:41" ht="18.75">
      <c r="A58" s="8">
        <f>'Variable Input'!A43</f>
        <v>210008</v>
      </c>
      <c r="B58" s="8" t="str">
        <f>'Variable Input'!B43</f>
        <v>Mercy Medical Center</v>
      </c>
      <c r="C58" s="22">
        <f>'Variable Input'!C43</f>
        <v>4</v>
      </c>
      <c r="D58" s="23">
        <f>'Variable Input'!F43</f>
        <v>10456.9488327747</v>
      </c>
      <c r="E58" s="23">
        <f>'Variable Input'!E43</f>
        <v>25791.6580938683</v>
      </c>
      <c r="F58" s="23">
        <f t="shared" si="66"/>
        <v>269702049.0000003</v>
      </c>
      <c r="G58" s="24">
        <f>'Variable Input'!H43</f>
        <v>1.12119</v>
      </c>
      <c r="H58" s="23">
        <f t="shared" si="67"/>
        <v>9326.651890201216</v>
      </c>
      <c r="I58" s="23">
        <f t="shared" si="68"/>
        <v>240549816.71260026</v>
      </c>
      <c r="J58" s="23">
        <f>'Variable Input'!U43</f>
        <v>4399300</v>
      </c>
      <c r="K58" s="23">
        <f t="shared" si="69"/>
        <v>236150516.71260026</v>
      </c>
      <c r="L58" s="23">
        <f t="shared" si="70"/>
        <v>9156.081235767568</v>
      </c>
      <c r="M58" s="24">
        <f>'Variable Input'!W43</f>
        <v>1.000925939</v>
      </c>
      <c r="N58" s="23">
        <f t="shared" si="71"/>
        <v>9147.611105887792</v>
      </c>
      <c r="O58" s="23">
        <f t="shared" si="72"/>
        <v>235932058.01873043</v>
      </c>
      <c r="P58" s="24">
        <f>'Variable Input'!G43</f>
        <v>1.00801551966098</v>
      </c>
      <c r="Q58" s="23">
        <f t="shared" si="73"/>
        <v>25998.391636408975</v>
      </c>
      <c r="R58" s="19">
        <f t="shared" si="74"/>
        <v>9074.871296589119</v>
      </c>
      <c r="S58" s="9">
        <f>'CFA Calculation'!J49</f>
        <v>0.003898110872455951</v>
      </c>
      <c r="T58" s="19">
        <f t="shared" si="75"/>
        <v>9039.633801783366</v>
      </c>
      <c r="U58" s="19">
        <f t="shared" si="76"/>
        <v>235015939.82848454</v>
      </c>
      <c r="V58" s="26">
        <f>'POOR SHARE'!I49</f>
        <v>0.312931213776209</v>
      </c>
      <c r="W58" s="23">
        <f>REGRESSION!$K$10*(V58-$V$74)*Q58</f>
        <v>4765069.082234899</v>
      </c>
      <c r="X58" s="23">
        <f t="shared" si="77"/>
        <v>183.2832257039218</v>
      </c>
      <c r="Y58" s="23">
        <f t="shared" si="78"/>
        <v>8856.350576079443</v>
      </c>
      <c r="Z58" s="9">
        <f t="shared" si="79"/>
        <v>-0.020275514442605447</v>
      </c>
      <c r="AA58" s="25">
        <f>RESCMAD!I49</f>
        <v>0.0023078350706885304</v>
      </c>
      <c r="AB58" s="23">
        <f>REGRESSION!$L$10*(AA58-$AA$74)*Q58</f>
        <v>58881.61599545237</v>
      </c>
      <c r="AC58" s="23">
        <f t="shared" si="80"/>
        <v>2.264817640218662</v>
      </c>
      <c r="AD58" s="23">
        <f t="shared" si="81"/>
        <v>9037.368984143148</v>
      </c>
      <c r="AE58" s="9">
        <f t="shared" si="82"/>
        <v>-0.0002505430739651038</v>
      </c>
      <c r="AF58" s="9">
        <f t="shared" si="83"/>
        <v>-0.02052605751657055</v>
      </c>
      <c r="AG58" s="23">
        <f t="shared" si="84"/>
        <v>8854.085758439225</v>
      </c>
      <c r="AH58" s="23">
        <f t="shared" si="85"/>
        <v>230191989.13025415</v>
      </c>
      <c r="AI58" s="19">
        <f t="shared" si="86"/>
        <v>8854.085758439225</v>
      </c>
      <c r="AJ58" s="26">
        <f t="shared" si="87"/>
        <v>-0.025822983263948496</v>
      </c>
      <c r="AK58" s="5"/>
      <c r="AL58" s="5"/>
      <c r="AM58" s="5"/>
      <c r="AN58" s="5"/>
      <c r="AO58" s="5"/>
    </row>
    <row r="59" spans="1:41" ht="18.75">
      <c r="A59" s="8">
        <f>'Variable Input'!A44</f>
        <v>210003</v>
      </c>
      <c r="B59" s="8" t="str">
        <f>'Variable Input'!B44</f>
        <v>Prince Georges Hospital Center</v>
      </c>
      <c r="C59" s="22">
        <f>'Variable Input'!C44</f>
        <v>4</v>
      </c>
      <c r="D59" s="23">
        <f>'Variable Input'!F44</f>
        <v>10657.0791355533</v>
      </c>
      <c r="E59" s="23">
        <f>'Variable Input'!E44</f>
        <v>18733.3345713807</v>
      </c>
      <c r="F59" s="23">
        <f t="shared" si="66"/>
        <v>199642629.00000057</v>
      </c>
      <c r="G59" s="24">
        <f>'Variable Input'!H44</f>
        <v>1.1244</v>
      </c>
      <c r="H59" s="23">
        <f t="shared" si="67"/>
        <v>9478.01417249493</v>
      </c>
      <c r="I59" s="23">
        <f t="shared" si="68"/>
        <v>177554810.5656355</v>
      </c>
      <c r="J59" s="23">
        <f>'Variable Input'!U44</f>
        <v>6799411.43136709</v>
      </c>
      <c r="K59" s="23">
        <f t="shared" si="69"/>
        <v>170755399.1342684</v>
      </c>
      <c r="L59" s="23">
        <f t="shared" si="70"/>
        <v>9115.056290893077</v>
      </c>
      <c r="M59" s="24">
        <f>'Variable Input'!W44</f>
        <v>1.011065066</v>
      </c>
      <c r="N59" s="23">
        <f t="shared" si="71"/>
        <v>9015.30138604658</v>
      </c>
      <c r="O59" s="23">
        <f t="shared" si="72"/>
        <v>168886657.12664273</v>
      </c>
      <c r="P59" s="24">
        <f>'Variable Input'!G44</f>
        <v>0.931176590568355</v>
      </c>
      <c r="Q59" s="23">
        <f t="shared" si="73"/>
        <v>17444.042616154577</v>
      </c>
      <c r="R59" s="19">
        <f t="shared" si="74"/>
        <v>9681.623740717087</v>
      </c>
      <c r="S59" s="9">
        <f>'CFA Calculation'!J50</f>
        <v>-0.017292233223949974</v>
      </c>
      <c r="T59" s="19">
        <f t="shared" si="75"/>
        <v>9851.986590560284</v>
      </c>
      <c r="U59" s="19">
        <f t="shared" si="76"/>
        <v>171858473.93951702</v>
      </c>
      <c r="V59" s="26">
        <f>'POOR SHARE'!I50</f>
        <v>0.47901989428038455</v>
      </c>
      <c r="W59" s="23">
        <f>REGRESSION!$K$10*(V59-$V$74)*Q59</f>
        <v>12043203.24883232</v>
      </c>
      <c r="X59" s="23">
        <f t="shared" si="77"/>
        <v>690.3906115019091</v>
      </c>
      <c r="Y59" s="23">
        <f t="shared" si="78"/>
        <v>9161.595979058375</v>
      </c>
      <c r="Z59" s="9">
        <f t="shared" si="79"/>
        <v>-0.07007628412359079</v>
      </c>
      <c r="AA59" s="25">
        <f>RESCMAD!I50</f>
        <v>0.0026370034178545476</v>
      </c>
      <c r="AB59" s="23">
        <f>REGRESSION!$L$10*(AA59-$AA$74)*Q59</f>
        <v>1477793.6101992605</v>
      </c>
      <c r="AC59" s="23">
        <f t="shared" si="80"/>
        <v>84.71623480389263</v>
      </c>
      <c r="AD59" s="23">
        <f t="shared" si="81"/>
        <v>9767.270355756391</v>
      </c>
      <c r="AE59" s="9">
        <f t="shared" si="82"/>
        <v>-0.00859889871196784</v>
      </c>
      <c r="AF59" s="9">
        <f t="shared" si="83"/>
        <v>-0.07867518283555863</v>
      </c>
      <c r="AG59" s="23">
        <f t="shared" si="84"/>
        <v>9076.879744254482</v>
      </c>
      <c r="AH59" s="23">
        <f t="shared" si="85"/>
        <v>158337477.08048543</v>
      </c>
      <c r="AI59" s="19">
        <f t="shared" si="86"/>
        <v>9076.879744254482</v>
      </c>
      <c r="AJ59" s="26">
        <f t="shared" si="87"/>
        <v>-0.0013099181808178262</v>
      </c>
      <c r="AK59" s="5"/>
      <c r="AL59" s="5"/>
      <c r="AM59" s="5"/>
      <c r="AN59" s="5"/>
      <c r="AO59" s="5"/>
    </row>
    <row r="60" spans="1:41" ht="18.75">
      <c r="A60" s="8">
        <f>'Variable Input'!A45</f>
        <v>210012</v>
      </c>
      <c r="B60" s="8" t="str">
        <f>'Variable Input'!B45</f>
        <v>Sinai Hospital</v>
      </c>
      <c r="C60" s="22">
        <f>'Variable Input'!C45</f>
        <v>4</v>
      </c>
      <c r="D60" s="23">
        <f>'Variable Input'!F45</f>
        <v>13996.3754206587</v>
      </c>
      <c r="E60" s="23">
        <f>'Variable Input'!E45</f>
        <v>32200.3060402898</v>
      </c>
      <c r="F60" s="23">
        <f t="shared" si="66"/>
        <v>450687572.00000006</v>
      </c>
      <c r="G60" s="24">
        <f>'Variable Input'!H45</f>
        <v>1.1238</v>
      </c>
      <c r="H60" s="23">
        <f t="shared" si="67"/>
        <v>12454.50740403871</v>
      </c>
      <c r="I60" s="23">
        <f t="shared" si="68"/>
        <v>401038949.99110174</v>
      </c>
      <c r="J60" s="23">
        <f>'Variable Input'!U45</f>
        <v>15812438.1189709</v>
      </c>
      <c r="K60" s="23">
        <f t="shared" si="69"/>
        <v>385226511.8721309</v>
      </c>
      <c r="L60" s="23">
        <f t="shared" si="70"/>
        <v>11963.442564493833</v>
      </c>
      <c r="M60" s="24">
        <f>'Variable Input'!W45</f>
        <v>1.005045272</v>
      </c>
      <c r="N60" s="23">
        <f t="shared" si="71"/>
        <v>11903.38674066598</v>
      </c>
      <c r="O60" s="23">
        <f t="shared" si="72"/>
        <v>383292695.96537226</v>
      </c>
      <c r="P60" s="24">
        <f>'Variable Input'!G45</f>
        <v>1.20944055069708</v>
      </c>
      <c r="Q60" s="23">
        <f t="shared" si="73"/>
        <v>38944.35586998261</v>
      </c>
      <c r="R60" s="19">
        <f t="shared" si="74"/>
        <v>9842.060226776153</v>
      </c>
      <c r="S60" s="9">
        <f>'CFA Calculation'!J51</f>
        <v>0.010667191289357357</v>
      </c>
      <c r="T60" s="19">
        <f t="shared" si="75"/>
        <v>9738.181185262536</v>
      </c>
      <c r="U60" s="19">
        <f t="shared" si="76"/>
        <v>379247193.60523325</v>
      </c>
      <c r="V60" s="26">
        <f>'POOR SHARE'!I51</f>
        <v>0.3239611841680493</v>
      </c>
      <c r="W60" s="23">
        <f>REGRESSION!$K$10*(V60-$V$74)*Q60</f>
        <v>8449378.808751209</v>
      </c>
      <c r="X60" s="23">
        <f t="shared" si="77"/>
        <v>216.96029167769058</v>
      </c>
      <c r="Y60" s="23">
        <f t="shared" si="78"/>
        <v>9521.220893584845</v>
      </c>
      <c r="Z60" s="9">
        <f t="shared" si="79"/>
        <v>-0.02227934432006995</v>
      </c>
      <c r="AA60" s="25">
        <f>RESCMAD!I51</f>
        <v>0.003415129022650321</v>
      </c>
      <c r="AB60" s="23">
        <f>REGRESSION!$L$10*(AA60-$AA$74)*Q60</f>
        <v>10889787.44183546</v>
      </c>
      <c r="AC60" s="23">
        <f t="shared" si="80"/>
        <v>279.6242792714682</v>
      </c>
      <c r="AD60" s="23">
        <f t="shared" si="81"/>
        <v>9458.556905991069</v>
      </c>
      <c r="AE60" s="9">
        <f t="shared" si="82"/>
        <v>-0.02871422023802994</v>
      </c>
      <c r="AF60" s="9">
        <f t="shared" si="83"/>
        <v>-0.05099356455809989</v>
      </c>
      <c r="AG60" s="23">
        <f t="shared" si="84"/>
        <v>9241.596614313377</v>
      </c>
      <c r="AH60" s="23">
        <f t="shared" si="85"/>
        <v>359908027.35464656</v>
      </c>
      <c r="AI60" s="19">
        <f t="shared" si="86"/>
        <v>9241.596614313377</v>
      </c>
      <c r="AJ60" s="26">
        <f t="shared" si="87"/>
        <v>0.016813171368786906</v>
      </c>
      <c r="AK60" s="5"/>
      <c r="AL60" s="5"/>
      <c r="AM60" s="5"/>
      <c r="AN60" s="5"/>
      <c r="AO60" s="5"/>
    </row>
    <row r="61" spans="1:41" ht="18.75">
      <c r="A61" s="8">
        <f>'Variable Input'!A46</f>
        <v>210024</v>
      </c>
      <c r="B61" s="8" t="str">
        <f>'Variable Input'!B46</f>
        <v>Union Memorial Hospital</v>
      </c>
      <c r="C61" s="22">
        <f>'Variable Input'!C46</f>
        <v>4</v>
      </c>
      <c r="D61" s="23">
        <f>'Variable Input'!F46</f>
        <v>14214.1110379486</v>
      </c>
      <c r="E61" s="23">
        <f>'Variable Input'!E46</f>
        <v>26513.3781489292</v>
      </c>
      <c r="F61" s="23">
        <f t="shared" si="66"/>
        <v>376864100.99999976</v>
      </c>
      <c r="G61" s="24">
        <f>'Variable Input'!H46</f>
        <v>1.1258</v>
      </c>
      <c r="H61" s="23">
        <f t="shared" si="67"/>
        <v>12625.787029622135</v>
      </c>
      <c r="I61" s="23">
        <f t="shared" si="68"/>
        <v>334752265.94421726</v>
      </c>
      <c r="J61" s="23">
        <f>'Variable Input'!U46</f>
        <v>9137800</v>
      </c>
      <c r="K61" s="23">
        <f t="shared" si="69"/>
        <v>325614465.94421726</v>
      </c>
      <c r="L61" s="23">
        <f t="shared" si="70"/>
        <v>12281.138379092892</v>
      </c>
      <c r="M61" s="24">
        <f>'Variable Input'!W46</f>
        <v>1.00227296</v>
      </c>
      <c r="N61" s="23">
        <f t="shared" si="71"/>
        <v>12253.287147538023</v>
      </c>
      <c r="O61" s="23">
        <f t="shared" si="72"/>
        <v>324876035.7100897</v>
      </c>
      <c r="P61" s="24">
        <f>'Variable Input'!G46</f>
        <v>1.30941002845603</v>
      </c>
      <c r="Q61" s="23">
        <f t="shared" si="73"/>
        <v>34716.883236454865</v>
      </c>
      <c r="R61" s="19">
        <f t="shared" si="74"/>
        <v>9357.868720454428</v>
      </c>
      <c r="S61" s="9">
        <f>'CFA Calculation'!J52</f>
        <v>-0.01010326832610512</v>
      </c>
      <c r="T61" s="19">
        <f t="shared" si="75"/>
        <v>9453.37874247798</v>
      </c>
      <c r="U61" s="19">
        <f t="shared" si="76"/>
        <v>328191845.9925926</v>
      </c>
      <c r="V61" s="26">
        <f>'POOR SHARE'!I52</f>
        <v>0.2438091781881853</v>
      </c>
      <c r="W61" s="23">
        <f>REGRESSION!$K$10*(V61-$V$74)*Q61</f>
        <v>-963825.1004674748</v>
      </c>
      <c r="X61" s="23">
        <f t="shared" si="77"/>
        <v>-27.76243172242487</v>
      </c>
      <c r="Y61" s="23">
        <f t="shared" si="78"/>
        <v>9481.141174200406</v>
      </c>
      <c r="Z61" s="9">
        <f t="shared" si="79"/>
        <v>0.002936773451980512</v>
      </c>
      <c r="AA61" s="25">
        <f>RESCMAD!I52</f>
        <v>0.0025347897563452525</v>
      </c>
      <c r="AB61" s="23">
        <f>REGRESSION!$L$10*(AA61-$AA$74)*Q61</f>
        <v>2052231.061750394</v>
      </c>
      <c r="AC61" s="23">
        <f t="shared" si="80"/>
        <v>59.113344011118635</v>
      </c>
      <c r="AD61" s="23">
        <f t="shared" si="81"/>
        <v>9394.265398466861</v>
      </c>
      <c r="AE61" s="9">
        <f t="shared" si="82"/>
        <v>-0.0062531445762876725</v>
      </c>
      <c r="AF61" s="9">
        <f t="shared" si="83"/>
        <v>-0.0033163711243071603</v>
      </c>
      <c r="AG61" s="23">
        <f t="shared" si="84"/>
        <v>9422.027830189287</v>
      </c>
      <c r="AH61" s="23">
        <f t="shared" si="85"/>
        <v>327103440.03130966</v>
      </c>
      <c r="AI61" s="19">
        <f t="shared" si="86"/>
        <v>9422.027830189287</v>
      </c>
      <c r="AJ61" s="26">
        <f t="shared" si="87"/>
        <v>0.03666524287605877</v>
      </c>
      <c r="AK61" s="5"/>
      <c r="AL61" s="5"/>
      <c r="AM61" s="5"/>
      <c r="AN61" s="5"/>
      <c r="AO61" s="5"/>
    </row>
    <row r="62" spans="1:41" ht="18.75">
      <c r="A62" s="8"/>
      <c r="B62" s="10" t="s">
        <v>15</v>
      </c>
      <c r="C62" s="22"/>
      <c r="D62" s="23">
        <f>F62/E62</f>
        <v>11453.615947394537</v>
      </c>
      <c r="E62" s="23">
        <f>SUM(E54:E61)</f>
        <v>181661.10235897265</v>
      </c>
      <c r="F62" s="23">
        <f>SUM(F54:F61)</f>
        <v>2080676499.0000007</v>
      </c>
      <c r="G62" s="24">
        <f>F62/I62</f>
        <v>1.1257377314511243</v>
      </c>
      <c r="H62" s="23">
        <f>I62/E62</f>
        <v>10174.320028014283</v>
      </c>
      <c r="I62" s="23">
        <f>SUM(I54:I61)</f>
        <v>1848278192.0420482</v>
      </c>
      <c r="J62" s="23">
        <f>SUM(J54:J61)</f>
        <v>64210226.48575479</v>
      </c>
      <c r="K62" s="23">
        <f>SUM(K54:K61)</f>
        <v>1784067965.5562935</v>
      </c>
      <c r="L62" s="23">
        <f t="shared" si="70"/>
        <v>9820.858413766939</v>
      </c>
      <c r="M62" s="24">
        <f>L62/N62</f>
        <v>1.0031059316274404</v>
      </c>
      <c r="N62" s="23">
        <f>O62/E62</f>
        <v>9790.449945633922</v>
      </c>
      <c r="O62" s="23">
        <f>SUM(O54:O61)</f>
        <v>1778543929.7142022</v>
      </c>
      <c r="P62" s="24">
        <f>R62/N62</f>
        <v>0.9809374110993329</v>
      </c>
      <c r="Q62" s="23">
        <f>SUM(Q54:Q61)</f>
        <v>185191.32852256676</v>
      </c>
      <c r="R62" s="19">
        <f t="shared" si="74"/>
        <v>9603.818623167743</v>
      </c>
      <c r="S62" s="9">
        <f>'CFA Calculation'!J53</f>
        <v>-0.0020131909701391407</v>
      </c>
      <c r="T62" s="19">
        <f t="shared" si="75"/>
        <v>9623.191946297946</v>
      </c>
      <c r="U62" s="23">
        <f>SUM(U54:U61)</f>
        <v>1782910667.6055658</v>
      </c>
      <c r="V62" s="26">
        <f>'POOR SHARE'!I53</f>
        <v>0.36741063309910865</v>
      </c>
      <c r="W62" s="23">
        <f>SUM(W54:W61)</f>
        <v>63605749.286022685</v>
      </c>
      <c r="X62" s="23">
        <f t="shared" si="77"/>
        <v>343.459652206512</v>
      </c>
      <c r="Y62" s="23">
        <f t="shared" si="78"/>
        <v>9279.732294091435</v>
      </c>
      <c r="Z62" s="9">
        <f t="shared" si="79"/>
        <v>-0.035690824221649264</v>
      </c>
      <c r="AA62" s="25">
        <f>RESCMAD!I53</f>
        <v>0.0030778978937479884</v>
      </c>
      <c r="AB62" s="23">
        <f>SUM(AB54:AB61)</f>
        <v>36140692.22041015</v>
      </c>
      <c r="AC62" s="23">
        <f t="shared" si="80"/>
        <v>195.1532639715697</v>
      </c>
      <c r="AD62" s="23">
        <f t="shared" si="81"/>
        <v>9428.038682326376</v>
      </c>
      <c r="AE62" s="9">
        <f t="shared" si="82"/>
        <v>-0.020279473282941773</v>
      </c>
      <c r="AF62" s="9">
        <f t="shared" si="83"/>
        <v>-0.05597029750459104</v>
      </c>
      <c r="AG62" s="23">
        <f>AH62/Q62</f>
        <v>9088.785309372779</v>
      </c>
      <c r="AH62" s="23">
        <f>SUM(AH54:AH61)</f>
        <v>1683164226.099133</v>
      </c>
      <c r="AI62" s="19">
        <f t="shared" si="86"/>
        <v>9088.785309372779</v>
      </c>
      <c r="AJ62" s="26">
        <f>AI62/$AI$74-1</f>
        <v>-0.0045557483069372795</v>
      </c>
      <c r="AK62" s="5"/>
      <c r="AL62" s="5"/>
      <c r="AM62" s="5"/>
      <c r="AN62" s="5"/>
      <c r="AO62" s="5"/>
    </row>
    <row r="63" spans="1:41" ht="18.75">
      <c r="A63" s="8"/>
      <c r="B63" s="8"/>
      <c r="C63" s="22"/>
      <c r="D63" s="23"/>
      <c r="E63" s="23"/>
      <c r="F63" s="23"/>
      <c r="G63" s="24"/>
      <c r="H63" s="23"/>
      <c r="I63" s="23"/>
      <c r="J63" s="23"/>
      <c r="K63" s="23"/>
      <c r="L63" s="23"/>
      <c r="M63" s="24"/>
      <c r="N63" s="23"/>
      <c r="O63" s="23"/>
      <c r="P63" s="24"/>
      <c r="Q63" s="23"/>
      <c r="R63" s="10"/>
      <c r="S63" s="10"/>
      <c r="T63" s="10"/>
      <c r="U63" s="10"/>
      <c r="V63" s="10"/>
      <c r="W63" s="10"/>
      <c r="X63" s="23"/>
      <c r="Y63" s="23"/>
      <c r="Z63" s="9"/>
      <c r="AA63" s="20"/>
      <c r="AB63" s="10"/>
      <c r="AC63" s="23"/>
      <c r="AD63" s="23"/>
      <c r="AE63" s="9"/>
      <c r="AF63" s="9"/>
      <c r="AG63" s="23"/>
      <c r="AH63" s="23"/>
      <c r="AI63" s="19"/>
      <c r="AJ63" s="19"/>
      <c r="AK63" s="5"/>
      <c r="AL63" s="5"/>
      <c r="AM63" s="5"/>
      <c r="AN63" s="5"/>
      <c r="AO63" s="5"/>
    </row>
    <row r="64" spans="1:41" ht="18.75">
      <c r="A64" s="10" t="s">
        <v>7</v>
      </c>
      <c r="B64" s="8"/>
      <c r="C64" s="22"/>
      <c r="D64" s="23"/>
      <c r="E64" s="23"/>
      <c r="F64" s="23"/>
      <c r="G64" s="24"/>
      <c r="H64" s="23"/>
      <c r="I64" s="23"/>
      <c r="J64" s="23"/>
      <c r="K64" s="23"/>
      <c r="L64" s="23"/>
      <c r="M64" s="24"/>
      <c r="N64" s="23"/>
      <c r="O64" s="23"/>
      <c r="P64" s="24"/>
      <c r="Q64" s="23"/>
      <c r="R64" s="10"/>
      <c r="S64" s="10"/>
      <c r="T64" s="10"/>
      <c r="U64" s="10"/>
      <c r="V64" s="10"/>
      <c r="W64" s="10"/>
      <c r="X64" s="23"/>
      <c r="Y64" s="23"/>
      <c r="Z64" s="9"/>
      <c r="AA64" s="20"/>
      <c r="AB64" s="10"/>
      <c r="AC64" s="23"/>
      <c r="AD64" s="23"/>
      <c r="AE64" s="9"/>
      <c r="AF64" s="9"/>
      <c r="AG64" s="23"/>
      <c r="AH64" s="23"/>
      <c r="AI64" s="19"/>
      <c r="AJ64" s="19"/>
      <c r="AK64" s="5"/>
      <c r="AL64" s="5"/>
      <c r="AM64" s="5"/>
      <c r="AN64" s="5"/>
      <c r="AO64" s="5"/>
    </row>
    <row r="65" spans="1:41" ht="18.75">
      <c r="A65" s="8">
        <f>'Variable Input'!A47</f>
        <v>910029</v>
      </c>
      <c r="B65" s="8" t="str">
        <f>'Variable Input'!B47</f>
        <v>Johns Hopkins Bayview Medical Center</v>
      </c>
      <c r="C65" s="22">
        <f>'Variable Input'!C47</f>
        <v>4</v>
      </c>
      <c r="D65" s="23">
        <f>'Variable Input'!F47</f>
        <v>9774.80087474466</v>
      </c>
      <c r="E65" s="23">
        <f>'Variable Input'!E47</f>
        <v>35042.2178813896</v>
      </c>
      <c r="F65" s="23">
        <f aca="true" t="shared" si="88" ref="F65:F71">E65*D65</f>
        <v>342530702.00000006</v>
      </c>
      <c r="G65" s="24">
        <f>'Variable Input'!H47</f>
        <v>1.1266</v>
      </c>
      <c r="H65" s="23">
        <f aca="true" t="shared" si="89" ref="H65:H71">D65/G65</f>
        <v>8676.372159368595</v>
      </c>
      <c r="I65" s="23">
        <f aca="true" t="shared" si="90" ref="I65:I71">H65*E65</f>
        <v>304039323.6286171</v>
      </c>
      <c r="J65" s="23">
        <f>'Variable Input'!U47</f>
        <v>21037976.9354168</v>
      </c>
      <c r="K65" s="23">
        <f aca="true" t="shared" si="91" ref="K65:K71">I65-J65</f>
        <v>283001346.6932003</v>
      </c>
      <c r="L65" s="23">
        <f aca="true" t="shared" si="92" ref="L65:L72">K65/E65</f>
        <v>8076.0112744889375</v>
      </c>
      <c r="M65" s="24">
        <f>'Variable Input'!W47</f>
        <v>1.004926304</v>
      </c>
      <c r="N65" s="23">
        <f aca="true" t="shared" si="93" ref="N65:N71">L65/M65</f>
        <v>8036.421419504347</v>
      </c>
      <c r="O65" s="23">
        <f aca="true" t="shared" si="94" ref="O65:O71">N65*E65</f>
        <v>281614030.3689376</v>
      </c>
      <c r="P65" s="24">
        <f>'Variable Input'!G47</f>
        <v>0.802250176623916</v>
      </c>
      <c r="Q65" s="23">
        <f aca="true" t="shared" si="95" ref="Q65:Q71">P65*E65</f>
        <v>28112.625484638556</v>
      </c>
      <c r="R65" s="19">
        <f aca="true" t="shared" si="96" ref="R65:R72">O65/Q65</f>
        <v>10017.350763727798</v>
      </c>
      <c r="S65" s="9">
        <f>'CFA Calculation'!J55</f>
        <v>-0.007430072291649846</v>
      </c>
      <c r="T65" s="19">
        <f aca="true" t="shared" si="97" ref="T65:T72">R65/(1+S65)</f>
        <v>10092.337561400738</v>
      </c>
      <c r="U65" s="19">
        <f aca="true" t="shared" si="98" ref="U65:U71">T65*Q65</f>
        <v>283722106.12820935</v>
      </c>
      <c r="V65" s="26">
        <f>'POOR SHARE'!I55</f>
        <v>0.3672850485677222</v>
      </c>
      <c r="W65" s="23">
        <f>REGRESSION!$K$10*(V65-$V$74)*Q65</f>
        <v>9818000.752204677</v>
      </c>
      <c r="X65" s="23">
        <f aca="true" t="shared" si="99" ref="X65:X72">W65/Q65</f>
        <v>349.2381299487477</v>
      </c>
      <c r="Y65" s="23">
        <f aca="true" t="shared" si="100" ref="Y65:Y72">T65-X65</f>
        <v>9743.09943145199</v>
      </c>
      <c r="Z65" s="9">
        <f aca="true" t="shared" si="101" ref="Z65:Z72">(Y65/T65)-1</f>
        <v>-0.03460428546152161</v>
      </c>
      <c r="AA65" s="25">
        <f>RESCMAD!I55</f>
        <v>0.005584679384918663</v>
      </c>
      <c r="AB65" s="23">
        <f>REGRESSION!$L$10*(AA65-$AA$74)*Q65</f>
        <v>23138434.23978299</v>
      </c>
      <c r="AC65" s="23">
        <f aca="true" t="shared" si="102" ref="AC65:AC72">AB65/Q65</f>
        <v>823.0620171860651</v>
      </c>
      <c r="AD65" s="23">
        <f aca="true" t="shared" si="103" ref="AD65:AD72">T65-AC65</f>
        <v>9269.275544214674</v>
      </c>
      <c r="AE65" s="9">
        <f aca="true" t="shared" si="104" ref="AE65:AE72">(AD65/T65)-1</f>
        <v>-0.0815531597292144</v>
      </c>
      <c r="AF65" s="9">
        <f aca="true" t="shared" si="105" ref="AF65:AF72">AE65+Z65</f>
        <v>-0.11615744519073601</v>
      </c>
      <c r="AG65" s="23">
        <f aca="true" t="shared" si="106" ref="AG65:AG71">T65*(1+AF65)</f>
        <v>8920.037414265926</v>
      </c>
      <c r="AH65" s="23">
        <f aca="true" t="shared" si="107" ref="AH65:AH71">AG65*Q65</f>
        <v>250765671.13622168</v>
      </c>
      <c r="AI65" s="19">
        <f aca="true" t="shared" si="108" ref="AI65:AI72">AG65</f>
        <v>8920.037414265926</v>
      </c>
      <c r="AJ65" s="26">
        <f aca="true" t="shared" si="109" ref="AJ65:AJ71">AI65/$AI$72-1</f>
        <v>-0.03766230074938626</v>
      </c>
      <c r="AK65" s="5"/>
      <c r="AL65" s="5"/>
      <c r="AM65" s="5"/>
      <c r="AN65" s="5"/>
      <c r="AO65" s="5"/>
    </row>
    <row r="66" spans="1:41" ht="18.75">
      <c r="A66" s="8">
        <f>'Variable Input'!A48</f>
        <v>210009</v>
      </c>
      <c r="B66" s="8" t="str">
        <f>'Variable Input'!B48</f>
        <v>Johns Hopkins Hospital</v>
      </c>
      <c r="C66" s="22">
        <f>'Variable Input'!C48</f>
        <v>5</v>
      </c>
      <c r="D66" s="23">
        <f>'Variable Input'!F48</f>
        <v>17083.6924883302</v>
      </c>
      <c r="E66" s="23">
        <f>'Variable Input'!E48</f>
        <v>60317.4633179504</v>
      </c>
      <c r="F66" s="23">
        <f t="shared" si="88"/>
        <v>1030444995.0000018</v>
      </c>
      <c r="G66" s="24">
        <f>'Variable Input'!H48</f>
        <v>1.1188</v>
      </c>
      <c r="H66" s="23">
        <f t="shared" si="89"/>
        <v>15269.657211592958</v>
      </c>
      <c r="I66" s="23">
        <f t="shared" si="90"/>
        <v>921026988.7379351</v>
      </c>
      <c r="J66" s="23">
        <f>'Variable Input'!U48</f>
        <v>56013092.9681896</v>
      </c>
      <c r="K66" s="23">
        <f t="shared" si="91"/>
        <v>865013895.7697455</v>
      </c>
      <c r="L66" s="23">
        <f t="shared" si="92"/>
        <v>14341.019137525938</v>
      </c>
      <c r="M66" s="24">
        <f>'Variable Input'!W48</f>
        <v>0.995274096</v>
      </c>
      <c r="N66" s="23">
        <f t="shared" si="93"/>
        <v>14409.115232841283</v>
      </c>
      <c r="O66" s="23">
        <f t="shared" si="94"/>
        <v>869121279.5010245</v>
      </c>
      <c r="P66" s="24">
        <f>'Variable Input'!G48</f>
        <v>1.23571301549675</v>
      </c>
      <c r="Q66" s="23">
        <f t="shared" si="95"/>
        <v>74535.0744837391</v>
      </c>
      <c r="R66" s="19">
        <f t="shared" si="96"/>
        <v>11660.56766590655</v>
      </c>
      <c r="S66" s="9">
        <f>'CFA Calculation'!J56</f>
        <v>-0.00906646054739866</v>
      </c>
      <c r="T66" s="19">
        <f t="shared" si="97"/>
        <v>11767.255019290124</v>
      </c>
      <c r="U66" s="19">
        <f t="shared" si="98"/>
        <v>877073229.3319421</v>
      </c>
      <c r="V66" s="26">
        <f>'POOR SHARE'!I56</f>
        <v>0.2855989787070376</v>
      </c>
      <c r="W66" s="23">
        <f>REGRESSION!$K$10*(V66-$V$74)*Q66</f>
        <v>7440952.207859743</v>
      </c>
      <c r="X66" s="23">
        <f t="shared" si="99"/>
        <v>99.83155258646846</v>
      </c>
      <c r="Y66" s="23">
        <f t="shared" si="100"/>
        <v>11667.423466703654</v>
      </c>
      <c r="Z66" s="9">
        <f t="shared" si="101"/>
        <v>-0.00848384371910138</v>
      </c>
      <c r="AA66" s="25">
        <f>RESCMAD!I56</f>
        <v>0.010773451365842346</v>
      </c>
      <c r="AB66" s="23">
        <f>REGRESSION!$L$10*(AA66-$AA$74)*Q66</f>
        <v>158220565.24715936</v>
      </c>
      <c r="AC66" s="23">
        <f t="shared" si="102"/>
        <v>2122.7665812781534</v>
      </c>
      <c r="AD66" s="23">
        <f t="shared" si="103"/>
        <v>9644.48843801197</v>
      </c>
      <c r="AE66" s="9">
        <f t="shared" si="104"/>
        <v>-0.18039607179399886</v>
      </c>
      <c r="AF66" s="9">
        <f t="shared" si="105"/>
        <v>-0.18887991551310024</v>
      </c>
      <c r="AG66" s="23">
        <f t="shared" si="106"/>
        <v>9544.6568854255</v>
      </c>
      <c r="AH66" s="23">
        <f t="shared" si="107"/>
        <v>711411711.8769228</v>
      </c>
      <c r="AI66" s="19">
        <f t="shared" si="108"/>
        <v>9544.6568854255</v>
      </c>
      <c r="AJ66" s="26">
        <f t="shared" si="109"/>
        <v>0.029724733280482418</v>
      </c>
      <c r="AK66" s="5"/>
      <c r="AL66" s="5"/>
      <c r="AM66" s="5"/>
      <c r="AN66" s="5"/>
      <c r="AO66" s="5"/>
    </row>
    <row r="67" spans="1:41" ht="18.75">
      <c r="A67" s="8">
        <f>'Variable Input'!A49</f>
        <v>910008</v>
      </c>
      <c r="B67" s="8" t="str">
        <f>'Variable Input'!B49</f>
        <v>Mercy Medical Center                </v>
      </c>
      <c r="C67" s="22">
        <f>'Variable Input'!C49</f>
        <v>4</v>
      </c>
      <c r="D67" s="23">
        <f>'Variable Input'!F49</f>
        <v>10456.9488327747</v>
      </c>
      <c r="E67" s="23">
        <f>'Variable Input'!E49</f>
        <v>25791.6580938683</v>
      </c>
      <c r="F67" s="23">
        <f t="shared" si="88"/>
        <v>269702049.0000003</v>
      </c>
      <c r="G67" s="24">
        <f>'Variable Input'!H49</f>
        <v>1.12119</v>
      </c>
      <c r="H67" s="23">
        <f t="shared" si="89"/>
        <v>9326.651890201216</v>
      </c>
      <c r="I67" s="23">
        <f t="shared" si="90"/>
        <v>240549816.71260026</v>
      </c>
      <c r="J67" s="23">
        <f>'Variable Input'!U49</f>
        <v>4399300</v>
      </c>
      <c r="K67" s="23">
        <f t="shared" si="91"/>
        <v>236150516.71260026</v>
      </c>
      <c r="L67" s="23">
        <f t="shared" si="92"/>
        <v>9156.081235767568</v>
      </c>
      <c r="M67" s="24">
        <f>'Variable Input'!W49</f>
        <v>1.000925939</v>
      </c>
      <c r="N67" s="23">
        <f t="shared" si="93"/>
        <v>9147.611105887792</v>
      </c>
      <c r="O67" s="23">
        <f t="shared" si="94"/>
        <v>235932058.01873043</v>
      </c>
      <c r="P67" s="24">
        <f>'Variable Input'!G49</f>
        <v>1.00801551966098</v>
      </c>
      <c r="Q67" s="23">
        <f t="shared" si="95"/>
        <v>25998.391636408975</v>
      </c>
      <c r="R67" s="19">
        <f t="shared" si="96"/>
        <v>9074.871296589119</v>
      </c>
      <c r="S67" s="9">
        <f>'CFA Calculation'!J57</f>
        <v>0.003898110872455951</v>
      </c>
      <c r="T67" s="19">
        <f t="shared" si="97"/>
        <v>9039.633801783366</v>
      </c>
      <c r="U67" s="19">
        <f t="shared" si="98"/>
        <v>235015939.82848454</v>
      </c>
      <c r="V67" s="26">
        <f>'POOR SHARE'!I57</f>
        <v>0.312931213776209</v>
      </c>
      <c r="W67" s="23">
        <f>REGRESSION!$K$10*(V67-$V$74)*Q67</f>
        <v>4765069.082234899</v>
      </c>
      <c r="X67" s="23">
        <f t="shared" si="99"/>
        <v>183.2832257039218</v>
      </c>
      <c r="Y67" s="23">
        <f t="shared" si="100"/>
        <v>8856.350576079443</v>
      </c>
      <c r="Z67" s="9">
        <f t="shared" si="101"/>
        <v>-0.020275514442605447</v>
      </c>
      <c r="AA67" s="25">
        <f>RESCMAD!I57</f>
        <v>0.0023078350706885304</v>
      </c>
      <c r="AB67" s="23">
        <f>REGRESSION!$L$10*(AA67-$AA$74)*Q67</f>
        <v>58881.61599545237</v>
      </c>
      <c r="AC67" s="23">
        <f t="shared" si="102"/>
        <v>2.264817640218662</v>
      </c>
      <c r="AD67" s="23">
        <f t="shared" si="103"/>
        <v>9037.368984143148</v>
      </c>
      <c r="AE67" s="9">
        <f t="shared" si="104"/>
        <v>-0.0002505430739651038</v>
      </c>
      <c r="AF67" s="9">
        <f t="shared" si="105"/>
        <v>-0.02052605751657055</v>
      </c>
      <c r="AG67" s="23">
        <f t="shared" si="106"/>
        <v>8854.085758439225</v>
      </c>
      <c r="AH67" s="23">
        <f t="shared" si="107"/>
        <v>230191989.13025415</v>
      </c>
      <c r="AI67" s="19">
        <f t="shared" si="108"/>
        <v>8854.085758439225</v>
      </c>
      <c r="AJ67" s="26">
        <f t="shared" si="109"/>
        <v>-0.04477749116647245</v>
      </c>
      <c r="AK67" s="5"/>
      <c r="AL67" s="5"/>
      <c r="AM67" s="5"/>
      <c r="AN67" s="5"/>
      <c r="AO67" s="5"/>
    </row>
    <row r="68" spans="1:41" ht="18.75">
      <c r="A68" s="8">
        <f>'Variable Input'!A50</f>
        <v>910003</v>
      </c>
      <c r="B68" s="8" t="str">
        <f>'Variable Input'!B50</f>
        <v>Prince Georges Hospital Center      </v>
      </c>
      <c r="C68" s="22">
        <f>'Variable Input'!C50</f>
        <v>4</v>
      </c>
      <c r="D68" s="23">
        <f>'Variable Input'!F50</f>
        <v>10657.0791355533</v>
      </c>
      <c r="E68" s="23">
        <f>'Variable Input'!E50</f>
        <v>18733.3345713807</v>
      </c>
      <c r="F68" s="23">
        <f t="shared" si="88"/>
        <v>199642629.00000057</v>
      </c>
      <c r="G68" s="24">
        <f>'Variable Input'!H50</f>
        <v>1.1244</v>
      </c>
      <c r="H68" s="23">
        <f t="shared" si="89"/>
        <v>9478.01417249493</v>
      </c>
      <c r="I68" s="23">
        <f t="shared" si="90"/>
        <v>177554810.5656355</v>
      </c>
      <c r="J68" s="23">
        <f>'Variable Input'!U50</f>
        <v>6799411.43136709</v>
      </c>
      <c r="K68" s="23">
        <f t="shared" si="91"/>
        <v>170755399.1342684</v>
      </c>
      <c r="L68" s="23">
        <f t="shared" si="92"/>
        <v>9115.056290893077</v>
      </c>
      <c r="M68" s="24">
        <f>'Variable Input'!W50</f>
        <v>1.011065066</v>
      </c>
      <c r="N68" s="23">
        <f t="shared" si="93"/>
        <v>9015.30138604658</v>
      </c>
      <c r="O68" s="23">
        <f t="shared" si="94"/>
        <v>168886657.12664273</v>
      </c>
      <c r="P68" s="24">
        <f>'Variable Input'!G50</f>
        <v>0.931176590568355</v>
      </c>
      <c r="Q68" s="23">
        <f t="shared" si="95"/>
        <v>17444.042616154577</v>
      </c>
      <c r="R68" s="19">
        <f t="shared" si="96"/>
        <v>9681.623740717087</v>
      </c>
      <c r="S68" s="9">
        <f>'CFA Calculation'!J58</f>
        <v>-0.017292233223949974</v>
      </c>
      <c r="T68" s="19">
        <f t="shared" si="97"/>
        <v>9851.986590560284</v>
      </c>
      <c r="U68" s="19">
        <f t="shared" si="98"/>
        <v>171858473.93951702</v>
      </c>
      <c r="V68" s="26">
        <f>'POOR SHARE'!I58</f>
        <v>0.47901989428038455</v>
      </c>
      <c r="W68" s="23">
        <f>REGRESSION!$K$10*(V68-$V$74)*Q68</f>
        <v>12043203.24883232</v>
      </c>
      <c r="X68" s="23">
        <f t="shared" si="99"/>
        <v>690.3906115019091</v>
      </c>
      <c r="Y68" s="23">
        <f t="shared" si="100"/>
        <v>9161.595979058375</v>
      </c>
      <c r="Z68" s="9">
        <f t="shared" si="101"/>
        <v>-0.07007628412359079</v>
      </c>
      <c r="AA68" s="25">
        <f>RESCMAD!I58</f>
        <v>0.0026370034178545476</v>
      </c>
      <c r="AB68" s="23">
        <f>REGRESSION!$L$10*(AA68-$AA$74)*Q68</f>
        <v>1477793.6101992605</v>
      </c>
      <c r="AC68" s="23">
        <f t="shared" si="102"/>
        <v>84.71623480389263</v>
      </c>
      <c r="AD68" s="23">
        <f t="shared" si="103"/>
        <v>9767.270355756391</v>
      </c>
      <c r="AE68" s="9">
        <f t="shared" si="104"/>
        <v>-0.00859889871196784</v>
      </c>
      <c r="AF68" s="9">
        <f t="shared" si="105"/>
        <v>-0.07867518283555863</v>
      </c>
      <c r="AG68" s="23">
        <f t="shared" si="106"/>
        <v>9076.879744254482</v>
      </c>
      <c r="AH68" s="23">
        <f t="shared" si="107"/>
        <v>158337477.08048543</v>
      </c>
      <c r="AI68" s="19">
        <f t="shared" si="108"/>
        <v>9076.879744254482</v>
      </c>
      <c r="AJ68" s="26">
        <f t="shared" si="109"/>
        <v>-0.020741375424017106</v>
      </c>
      <c r="AK68" s="5"/>
      <c r="AL68" s="5"/>
      <c r="AM68" s="5"/>
      <c r="AN68" s="5"/>
      <c r="AO68" s="5"/>
    </row>
    <row r="69" spans="1:41" ht="18.75">
      <c r="A69" s="8">
        <f>'Variable Input'!A51</f>
        <v>910012</v>
      </c>
      <c r="B69" s="8" t="str">
        <f>'Variable Input'!B51</f>
        <v>Sinai Hospital                      </v>
      </c>
      <c r="C69" s="22">
        <f>'Variable Input'!C51</f>
        <v>4</v>
      </c>
      <c r="D69" s="23">
        <f>'Variable Input'!F51</f>
        <v>13996.3754206587</v>
      </c>
      <c r="E69" s="23">
        <f>'Variable Input'!E51</f>
        <v>32200.3060402898</v>
      </c>
      <c r="F69" s="23">
        <f t="shared" si="88"/>
        <v>450687572.00000006</v>
      </c>
      <c r="G69" s="24">
        <f>'Variable Input'!H51</f>
        <v>1.1238</v>
      </c>
      <c r="H69" s="23">
        <f t="shared" si="89"/>
        <v>12454.50740403871</v>
      </c>
      <c r="I69" s="23">
        <f t="shared" si="90"/>
        <v>401038949.99110174</v>
      </c>
      <c r="J69" s="23">
        <f>'Variable Input'!U51</f>
        <v>15812438.1189709</v>
      </c>
      <c r="K69" s="23">
        <f t="shared" si="91"/>
        <v>385226511.8721309</v>
      </c>
      <c r="L69" s="23">
        <f t="shared" si="92"/>
        <v>11963.442564493833</v>
      </c>
      <c r="M69" s="24">
        <f>'Variable Input'!W51</f>
        <v>1.005045272</v>
      </c>
      <c r="N69" s="23">
        <f t="shared" si="93"/>
        <v>11903.38674066598</v>
      </c>
      <c r="O69" s="23">
        <f t="shared" si="94"/>
        <v>383292695.96537226</v>
      </c>
      <c r="P69" s="24">
        <f>'Variable Input'!G51</f>
        <v>1.20944055069708</v>
      </c>
      <c r="Q69" s="23">
        <f t="shared" si="95"/>
        <v>38944.35586998261</v>
      </c>
      <c r="R69" s="19">
        <f t="shared" si="96"/>
        <v>9842.060226776153</v>
      </c>
      <c r="S69" s="9">
        <f>'CFA Calculation'!J59</f>
        <v>0.010667191289357357</v>
      </c>
      <c r="T69" s="19">
        <f t="shared" si="97"/>
        <v>9738.181185262536</v>
      </c>
      <c r="U69" s="19">
        <f t="shared" si="98"/>
        <v>379247193.60523325</v>
      </c>
      <c r="V69" s="26">
        <f>'POOR SHARE'!I59</f>
        <v>0.3239611841680493</v>
      </c>
      <c r="W69" s="23">
        <f>REGRESSION!$K$10*(V69-$V$74)*Q69</f>
        <v>8449378.808751209</v>
      </c>
      <c r="X69" s="23">
        <f t="shared" si="99"/>
        <v>216.96029167769058</v>
      </c>
      <c r="Y69" s="23">
        <f t="shared" si="100"/>
        <v>9521.220893584845</v>
      </c>
      <c r="Z69" s="9">
        <f t="shared" si="101"/>
        <v>-0.02227934432006995</v>
      </c>
      <c r="AA69" s="25">
        <f>RESCMAD!I59</f>
        <v>0.003415129022650321</v>
      </c>
      <c r="AB69" s="23">
        <f>REGRESSION!$L$10*(AA69-$AA$74)*Q69</f>
        <v>10889787.44183546</v>
      </c>
      <c r="AC69" s="23">
        <f t="shared" si="102"/>
        <v>279.6242792714682</v>
      </c>
      <c r="AD69" s="23">
        <f t="shared" si="103"/>
        <v>9458.556905991069</v>
      </c>
      <c r="AE69" s="9">
        <f t="shared" si="104"/>
        <v>-0.02871422023802994</v>
      </c>
      <c r="AF69" s="9">
        <f t="shared" si="105"/>
        <v>-0.05099356455809989</v>
      </c>
      <c r="AG69" s="23">
        <f t="shared" si="106"/>
        <v>9241.596614313377</v>
      </c>
      <c r="AH69" s="23">
        <f t="shared" si="107"/>
        <v>359908027.35464656</v>
      </c>
      <c r="AI69" s="19">
        <f t="shared" si="108"/>
        <v>9241.596614313377</v>
      </c>
      <c r="AJ69" s="26">
        <f t="shared" si="109"/>
        <v>-0.0029709058173843506</v>
      </c>
      <c r="AK69" s="5"/>
      <c r="AL69" s="5"/>
      <c r="AM69" s="5"/>
      <c r="AN69" s="5"/>
      <c r="AO69" s="5"/>
    </row>
    <row r="70" spans="1:41" ht="18.75">
      <c r="A70" s="8">
        <f>'Variable Input'!A52</f>
        <v>910024</v>
      </c>
      <c r="B70" s="8" t="str">
        <f>'Variable Input'!B52</f>
        <v>Union Memorial Hospital             </v>
      </c>
      <c r="C70" s="22">
        <f>'Variable Input'!C52</f>
        <v>4</v>
      </c>
      <c r="D70" s="23">
        <f>'Variable Input'!F52</f>
        <v>14214.1110379486</v>
      </c>
      <c r="E70" s="23">
        <f>'Variable Input'!E52</f>
        <v>26513.3781489292</v>
      </c>
      <c r="F70" s="23">
        <f t="shared" si="88"/>
        <v>376864100.99999976</v>
      </c>
      <c r="G70" s="24">
        <f>'Variable Input'!H52</f>
        <v>1.1258</v>
      </c>
      <c r="H70" s="23">
        <f t="shared" si="89"/>
        <v>12625.787029622135</v>
      </c>
      <c r="I70" s="23">
        <f t="shared" si="90"/>
        <v>334752265.94421726</v>
      </c>
      <c r="J70" s="23">
        <f>'Variable Input'!U52</f>
        <v>9137800</v>
      </c>
      <c r="K70" s="23">
        <f t="shared" si="91"/>
        <v>325614465.94421726</v>
      </c>
      <c r="L70" s="23">
        <f t="shared" si="92"/>
        <v>12281.138379092892</v>
      </c>
      <c r="M70" s="24">
        <f>'Variable Input'!W52</f>
        <v>1.00227296</v>
      </c>
      <c r="N70" s="23">
        <f t="shared" si="93"/>
        <v>12253.287147538023</v>
      </c>
      <c r="O70" s="23">
        <f t="shared" si="94"/>
        <v>324876035.7100897</v>
      </c>
      <c r="P70" s="24">
        <f>'Variable Input'!G52</f>
        <v>1.30941002845603</v>
      </c>
      <c r="Q70" s="23">
        <f t="shared" si="95"/>
        <v>34716.883236454865</v>
      </c>
      <c r="R70" s="19">
        <f t="shared" si="96"/>
        <v>9357.868720454428</v>
      </c>
      <c r="S70" s="9">
        <f>'CFA Calculation'!J60</f>
        <v>-0.01010326832610512</v>
      </c>
      <c r="T70" s="19">
        <f t="shared" si="97"/>
        <v>9453.37874247798</v>
      </c>
      <c r="U70" s="19">
        <f t="shared" si="98"/>
        <v>328191845.9925926</v>
      </c>
      <c r="V70" s="26">
        <f>'POOR SHARE'!I60</f>
        <v>0.2438091781881853</v>
      </c>
      <c r="W70" s="23">
        <f>REGRESSION!$K$10*(V70-$V$74)*Q70</f>
        <v>-963825.1004674748</v>
      </c>
      <c r="X70" s="23">
        <f t="shared" si="99"/>
        <v>-27.76243172242487</v>
      </c>
      <c r="Y70" s="23">
        <f t="shared" si="100"/>
        <v>9481.141174200406</v>
      </c>
      <c r="Z70" s="9">
        <f t="shared" si="101"/>
        <v>0.002936773451980512</v>
      </c>
      <c r="AA70" s="25">
        <f>RESCMAD!I60</f>
        <v>0.0025347897563452525</v>
      </c>
      <c r="AB70" s="23">
        <f>REGRESSION!$L$10*(AA70-$AA$74)*Q70</f>
        <v>2052231.061750394</v>
      </c>
      <c r="AC70" s="23">
        <f t="shared" si="102"/>
        <v>59.113344011118635</v>
      </c>
      <c r="AD70" s="23">
        <f t="shared" si="103"/>
        <v>9394.265398466861</v>
      </c>
      <c r="AE70" s="9">
        <f t="shared" si="104"/>
        <v>-0.0062531445762876725</v>
      </c>
      <c r="AF70" s="9">
        <f t="shared" si="105"/>
        <v>-0.0033163711243071603</v>
      </c>
      <c r="AG70" s="23">
        <f t="shared" si="106"/>
        <v>9422.027830189287</v>
      </c>
      <c r="AH70" s="23">
        <f t="shared" si="107"/>
        <v>327103440.03130966</v>
      </c>
      <c r="AI70" s="19">
        <f t="shared" si="108"/>
        <v>9422.027830189287</v>
      </c>
      <c r="AJ70" s="26">
        <f t="shared" si="109"/>
        <v>0.016494905041358754</v>
      </c>
      <c r="AK70" s="5"/>
      <c r="AL70" s="5"/>
      <c r="AM70" s="5"/>
      <c r="AN70" s="5"/>
      <c r="AO70" s="5"/>
    </row>
    <row r="71" spans="1:41" ht="18.75">
      <c r="A71" s="8">
        <f>'Variable Input'!A53</f>
        <v>210002</v>
      </c>
      <c r="B71" s="8" t="str">
        <f>'Variable Input'!B53</f>
        <v>University of Maryland Hospital</v>
      </c>
      <c r="C71" s="22">
        <f>'Variable Input'!C53</f>
        <v>5</v>
      </c>
      <c r="D71" s="23">
        <f>'Variable Input'!F53</f>
        <v>17811.6974090973</v>
      </c>
      <c r="E71" s="23">
        <f>'Variable Input'!E53</f>
        <v>36922.0312862551</v>
      </c>
      <c r="F71" s="23">
        <f t="shared" si="88"/>
        <v>657644048.9999995</v>
      </c>
      <c r="G71" s="24">
        <f>'Variable Input'!H53</f>
        <v>1.12535</v>
      </c>
      <c r="H71" s="23">
        <f t="shared" si="89"/>
        <v>15827.695747187365</v>
      </c>
      <c r="I71" s="23">
        <f t="shared" si="90"/>
        <v>584390677.5669787</v>
      </c>
      <c r="J71" s="23">
        <f>'Variable Input'!U53</f>
        <v>46867800</v>
      </c>
      <c r="K71" s="23">
        <f t="shared" si="91"/>
        <v>537522877.5669787</v>
      </c>
      <c r="L71" s="23">
        <f t="shared" si="92"/>
        <v>14558.323549416453</v>
      </c>
      <c r="M71" s="24">
        <f>'Variable Input'!W53</f>
        <v>1.001490648</v>
      </c>
      <c r="N71" s="23">
        <f t="shared" si="93"/>
        <v>14536.654514437814</v>
      </c>
      <c r="O71" s="23">
        <f t="shared" si="94"/>
        <v>536722812.7795544</v>
      </c>
      <c r="P71" s="24">
        <f>'Variable Input'!G53</f>
        <v>1.16870737586563</v>
      </c>
      <c r="Q71" s="23">
        <f t="shared" si="95"/>
        <v>43151.05029618789</v>
      </c>
      <c r="R71" s="19">
        <f t="shared" si="96"/>
        <v>12438.232884147674</v>
      </c>
      <c r="S71" s="9">
        <f>'CFA Calculation'!J61</f>
        <v>0.026606751766348052</v>
      </c>
      <c r="T71" s="19">
        <f t="shared" si="97"/>
        <v>12115.868966132195</v>
      </c>
      <c r="U71" s="19">
        <f t="shared" si="98"/>
        <v>522812471.1395923</v>
      </c>
      <c r="V71" s="26">
        <f>'POOR SHARE'!I61</f>
        <v>0.3761973013428244</v>
      </c>
      <c r="W71" s="23">
        <f>REGRESSION!$K$10*(V71-$V$74)*Q71</f>
        <v>16244183.166069986</v>
      </c>
      <c r="X71" s="23">
        <f t="shared" si="99"/>
        <v>376.4493113045977</v>
      </c>
      <c r="Y71" s="23">
        <f t="shared" si="100"/>
        <v>11739.419654827598</v>
      </c>
      <c r="Z71" s="9">
        <f t="shared" si="101"/>
        <v>-0.031070764495464198</v>
      </c>
      <c r="AA71" s="25">
        <f>RESCMAD!I61</f>
        <v>0.012236086871022124</v>
      </c>
      <c r="AB71" s="23">
        <f>REGRESSION!$L$10*(AA71-$AA$74)*Q71</f>
        <v>107408721.85096397</v>
      </c>
      <c r="AC71" s="23">
        <f t="shared" si="102"/>
        <v>2489.133430442893</v>
      </c>
      <c r="AD71" s="23">
        <f t="shared" si="103"/>
        <v>9626.735535689302</v>
      </c>
      <c r="AE71" s="9">
        <f t="shared" si="104"/>
        <v>-0.20544406987239894</v>
      </c>
      <c r="AF71" s="9">
        <f t="shared" si="105"/>
        <v>-0.23651483436786314</v>
      </c>
      <c r="AG71" s="23">
        <f t="shared" si="106"/>
        <v>9250.286224384707</v>
      </c>
      <c r="AH71" s="23">
        <f t="shared" si="107"/>
        <v>399159566.1225584</v>
      </c>
      <c r="AI71" s="19">
        <f t="shared" si="108"/>
        <v>9250.286224384707</v>
      </c>
      <c r="AJ71" s="26">
        <f t="shared" si="109"/>
        <v>-0.0020334277581495197</v>
      </c>
      <c r="AK71" s="5"/>
      <c r="AL71" s="5"/>
      <c r="AM71" s="5"/>
      <c r="AN71" s="5"/>
      <c r="AO71" s="5"/>
    </row>
    <row r="72" spans="1:41" ht="18.75">
      <c r="A72" s="10"/>
      <c r="B72" s="10" t="s">
        <v>16</v>
      </c>
      <c r="C72" s="28"/>
      <c r="D72" s="23">
        <f>F72/E72</f>
        <v>14128.356811585722</v>
      </c>
      <c r="E72" s="23">
        <f>SUM(E65:E71)</f>
        <v>235520.38934006315</v>
      </c>
      <c r="F72" s="23">
        <f>SUM(F65:F71)</f>
        <v>3327516097.0000024</v>
      </c>
      <c r="G72" s="24">
        <f>F72/I72</f>
        <v>1.1228889316788426</v>
      </c>
      <c r="H72" s="23">
        <f>I72/E72</f>
        <v>12582.149857388184</v>
      </c>
      <c r="I72" s="23">
        <f>SUM(I65:I71)</f>
        <v>2963352833.147085</v>
      </c>
      <c r="J72" s="23">
        <f>SUM(J65:J71)</f>
        <v>160067819.45394439</v>
      </c>
      <c r="K72" s="23">
        <f>SUM(K65:K71)</f>
        <v>2803285013.693141</v>
      </c>
      <c r="L72" s="23">
        <f t="shared" si="92"/>
        <v>11902.515198569641</v>
      </c>
      <c r="M72" s="24">
        <f>L72/N72</f>
        <v>1.0010139258744195</v>
      </c>
      <c r="N72" s="23">
        <f>O72/E72</f>
        <v>11890.459154374294</v>
      </c>
      <c r="O72" s="23">
        <f>SUM(O65:O71)</f>
        <v>2800445569.4703517</v>
      </c>
      <c r="P72" s="24">
        <f>R72/N72</f>
        <v>0.8958471591623284</v>
      </c>
      <c r="Q72" s="23">
        <f>SUM(Q65:Q71)</f>
        <v>262902.4236235666</v>
      </c>
      <c r="R72" s="19">
        <f t="shared" si="96"/>
        <v>10652.034054581913</v>
      </c>
      <c r="S72" s="9">
        <f>'CFA Calculation'!J62</f>
        <v>0.0014390492780848377</v>
      </c>
      <c r="T72" s="19">
        <f t="shared" si="97"/>
        <v>10636.727279868632</v>
      </c>
      <c r="U72" s="23">
        <f>SUM(U65:U71)</f>
        <v>2797921259.965571</v>
      </c>
      <c r="V72" s="26">
        <f>'POOR SHARE'!I62</f>
        <v>0.3261963324594169</v>
      </c>
      <c r="W72" s="23">
        <f>SUM(W65:W71)</f>
        <v>57796962.16548536</v>
      </c>
      <c r="X72" s="23">
        <f t="shared" si="99"/>
        <v>219.84187657486638</v>
      </c>
      <c r="Y72" s="23">
        <f t="shared" si="100"/>
        <v>10416.885403293765</v>
      </c>
      <c r="Z72" s="9">
        <f t="shared" si="101"/>
        <v>-0.020668187760247037</v>
      </c>
      <c r="AA72" s="25">
        <f>RESCMAD!I62</f>
        <v>0.0069037020465006595</v>
      </c>
      <c r="AB72" s="23">
        <f>SUM(AB65:AB71)</f>
        <v>303246415.0676869</v>
      </c>
      <c r="AC72" s="23">
        <f t="shared" si="102"/>
        <v>1153.4561412103465</v>
      </c>
      <c r="AD72" s="23">
        <f t="shared" si="103"/>
        <v>9483.271138658285</v>
      </c>
      <c r="AE72" s="9">
        <f t="shared" si="104"/>
        <v>-0.10844088701920662</v>
      </c>
      <c r="AF72" s="9">
        <f t="shared" si="105"/>
        <v>-0.12910907477945366</v>
      </c>
      <c r="AG72" s="23">
        <f>AH72/Q72</f>
        <v>9269.13433944455</v>
      </c>
      <c r="AH72" s="23">
        <f>SUM(AH65:AH71)</f>
        <v>2436877882.732399</v>
      </c>
      <c r="AI72" s="19">
        <f t="shared" si="108"/>
        <v>9269.13433944455</v>
      </c>
      <c r="AJ72" s="26">
        <f>AI72/$AI$74-1</f>
        <v>0.015196880803822754</v>
      </c>
      <c r="AK72" s="5"/>
      <c r="AL72" s="5"/>
      <c r="AM72" s="5"/>
      <c r="AN72" s="5"/>
      <c r="AO72" s="5"/>
    </row>
    <row r="73" spans="1:41" ht="18.75">
      <c r="A73" s="10"/>
      <c r="B73" s="10"/>
      <c r="C73" s="28"/>
      <c r="D73" s="23"/>
      <c r="E73" s="23"/>
      <c r="F73" s="23"/>
      <c r="G73" s="24"/>
      <c r="H73" s="23"/>
      <c r="I73" s="23"/>
      <c r="J73" s="23"/>
      <c r="K73" s="23"/>
      <c r="L73" s="23"/>
      <c r="M73" s="23"/>
      <c r="N73" s="23"/>
      <c r="O73" s="23"/>
      <c r="P73" s="24"/>
      <c r="Q73" s="23"/>
      <c r="R73" s="24"/>
      <c r="S73" s="24"/>
      <c r="T73" s="24"/>
      <c r="U73" s="24"/>
      <c r="V73" s="24"/>
      <c r="W73" s="24"/>
      <c r="X73" s="24"/>
      <c r="Y73" s="24"/>
      <c r="Z73" s="24"/>
      <c r="AA73" s="25"/>
      <c r="AB73" s="24"/>
      <c r="AC73" s="24"/>
      <c r="AD73" s="24"/>
      <c r="AE73" s="24"/>
      <c r="AF73" s="24"/>
      <c r="AG73" s="24"/>
      <c r="AH73" s="24"/>
      <c r="AI73" s="19"/>
      <c r="AJ73" s="23"/>
      <c r="AK73" s="5"/>
      <c r="AL73" s="5"/>
      <c r="AM73" s="5"/>
      <c r="AN73" s="5"/>
      <c r="AO73" s="5"/>
    </row>
    <row r="74" spans="1:41" ht="18.75">
      <c r="A74" s="10"/>
      <c r="B74" s="10" t="s">
        <v>17</v>
      </c>
      <c r="C74" s="28"/>
      <c r="D74" s="23">
        <f>F74/E74</f>
        <v>10507.61377655377</v>
      </c>
      <c r="E74" s="23">
        <f>SUM(E71,E66,E62,E51,E42,E25,E6)</f>
        <v>952673.8422130257</v>
      </c>
      <c r="F74" s="23">
        <f>SUM(F71,F66,F62,F51,F42,F25,F6)</f>
        <v>10010328789</v>
      </c>
      <c r="G74" s="24">
        <f>F74/I74</f>
        <v>1.122834025183365</v>
      </c>
      <c r="H74" s="23">
        <f>I74/E74</f>
        <v>9358.118422567233</v>
      </c>
      <c r="I74" s="23">
        <f>SUM(I71,I66,I62,I51,I42,I25,I6)</f>
        <v>8915234633.511625</v>
      </c>
      <c r="J74" s="23">
        <f>SUM(J71,J66,J62,J51,J42,J25,J6)</f>
        <v>207742317.867939</v>
      </c>
      <c r="K74" s="23">
        <f>SUM(K71,K66,K62,K51,K42,K25,K6)</f>
        <v>8707492315.643686</v>
      </c>
      <c r="L74" s="23">
        <f>K74/E74</f>
        <v>9140.05605047002</v>
      </c>
      <c r="M74" s="24">
        <f>L74/N74</f>
        <v>1.0046806892806481</v>
      </c>
      <c r="N74" s="23">
        <f>O74/E74</f>
        <v>9097.473603294102</v>
      </c>
      <c r="O74" s="23">
        <f>SUM(O71,O66,O62,O51,O42,O25,O6)</f>
        <v>8666925132.081772</v>
      </c>
      <c r="P74" s="24">
        <f>R74/N74</f>
        <v>1.0000001149139324</v>
      </c>
      <c r="Q74" s="23">
        <f>SUM(Q71,Q66,Q62,Q51,Q42,Q25,Q6)</f>
        <v>952673.7327375408</v>
      </c>
      <c r="R74" s="19">
        <f>O74/Q74</f>
        <v>9097.474648720568</v>
      </c>
      <c r="S74" s="9">
        <f>'CFA Calculation'!J65</f>
        <v>0</v>
      </c>
      <c r="T74" s="19">
        <f>R74/(1+S74)</f>
        <v>9097.474648720568</v>
      </c>
      <c r="U74" s="23">
        <f>SUM(U71,U66,U62,U51,U42,U25,U6)</f>
        <v>8721314957.263948</v>
      </c>
      <c r="V74" s="26">
        <f>'POOR SHARE'!I65</f>
        <v>0.25290197742854514</v>
      </c>
      <c r="W74" s="23">
        <f>SUM(W71,W66,W62,W51,W42,W25,W6)</f>
        <v>-27138030.933078717</v>
      </c>
      <c r="X74" s="23">
        <f>W74/Q74</f>
        <v>-28.486175277549272</v>
      </c>
      <c r="Y74" s="23">
        <f>T74-X74</f>
        <v>9125.960823998117</v>
      </c>
      <c r="Z74" s="9">
        <f>(Y74/T74)-1</f>
        <v>0.00313121787940962</v>
      </c>
      <c r="AA74" s="25">
        <f>RESCMAD!I65</f>
        <v>0.0022987933063998304</v>
      </c>
      <c r="AB74" s="23">
        <f>SUM(AB71,AB66,AB62,AB51,AB42,AB25,AB6)</f>
        <v>2.3981556296348572E-08</v>
      </c>
      <c r="AC74" s="23">
        <f>AB74/Q74</f>
        <v>2.517289547538667E-14</v>
      </c>
      <c r="AD74" s="23">
        <f>T74-AC74</f>
        <v>9097.474648720568</v>
      </c>
      <c r="AE74" s="9">
        <f>(AD74/T74)-1</f>
        <v>0</v>
      </c>
      <c r="AF74" s="9">
        <f>AE74+Z74</f>
        <v>0.00313121787940962</v>
      </c>
      <c r="AG74" s="23">
        <f>AH74/Q74</f>
        <v>9130.3810272795</v>
      </c>
      <c r="AH74" s="23">
        <f>SUM(AH71,AH66,AH62,AH51,AH42,AH25,AH6)</f>
        <v>8698274174.574385</v>
      </c>
      <c r="AI74" s="19">
        <f>AH74/Q74</f>
        <v>9130.3810272795</v>
      </c>
      <c r="AJ74" s="26">
        <f>AI74/$AI$74-1</f>
        <v>0</v>
      </c>
      <c r="AK74" s="5"/>
      <c r="AL74" s="5"/>
      <c r="AM74" s="5"/>
      <c r="AN74" s="5"/>
      <c r="AO74" s="5"/>
    </row>
  </sheetData>
  <sheetProtection/>
  <printOptions horizontalCentered="1"/>
  <pageMargins left="0.2" right="0.2" top="0.55" bottom="0.2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9"/>
  <sheetViews>
    <sheetView zoomScale="87" zoomScaleNormal="87" zoomScalePageLayoutView="0" workbookViewId="0" topLeftCell="A1">
      <selection activeCell="M9" sqref="M9"/>
    </sheetView>
  </sheetViews>
  <sheetFormatPr defaultColWidth="8.88671875" defaultRowHeight="15"/>
  <cols>
    <col min="1" max="1" width="7.6640625" style="1" customWidth="1"/>
    <col min="2" max="2" width="28.6640625" style="1" customWidth="1"/>
    <col min="3" max="3" width="5.6640625" style="1" customWidth="1"/>
    <col min="4" max="6" width="9.6640625" style="1" customWidth="1"/>
    <col min="7" max="7" width="10.6640625" style="1" customWidth="1"/>
    <col min="8" max="8" width="7.6640625" style="1" customWidth="1"/>
    <col min="9" max="9" width="9.6640625" style="1" customWidth="1"/>
    <col min="10" max="10" width="11.6640625" style="1" customWidth="1"/>
    <col min="11" max="16384" width="9.6640625" style="1" customWidth="1"/>
  </cols>
  <sheetData>
    <row r="1" spans="1:256" ht="26.25">
      <c r="A1" s="21"/>
      <c r="B1" s="29" t="s">
        <v>52</v>
      </c>
      <c r="C1" s="29"/>
      <c r="D1" s="29"/>
      <c r="E1" s="29"/>
      <c r="F1" s="29"/>
      <c r="G1" s="29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44.25">
      <c r="A2" s="30" t="s">
        <v>2</v>
      </c>
      <c r="B2" s="21" t="s">
        <v>53</v>
      </c>
      <c r="C2" s="31" t="s">
        <v>54</v>
      </c>
      <c r="D2" s="31" t="s">
        <v>55</v>
      </c>
      <c r="E2" s="31" t="s">
        <v>56</v>
      </c>
      <c r="F2" s="32" t="s">
        <v>57</v>
      </c>
      <c r="G2" s="33" t="s">
        <v>58</v>
      </c>
      <c r="H2" s="21"/>
      <c r="I2" s="34" t="s">
        <v>59</v>
      </c>
      <c r="J2" s="35"/>
      <c r="K2" s="35"/>
      <c r="L2" s="35"/>
      <c r="M2" s="36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.75">
      <c r="A3" s="37">
        <f>'POOR SHARE'!A3</f>
        <v>210023</v>
      </c>
      <c r="B3" s="37" t="str">
        <f>'POOR SHARE'!B3</f>
        <v>Anne Arundel Medical Center</v>
      </c>
      <c r="C3" s="37">
        <f>'POOR SHARE'!C3</f>
        <v>1</v>
      </c>
      <c r="D3" s="37">
        <f>'POOR SHARE'!D3</f>
        <v>1</v>
      </c>
      <c r="E3" s="38">
        <f>'POOR SHARE'!I3</f>
        <v>0.10675927864063915</v>
      </c>
      <c r="F3" s="38">
        <f>RESCMAD!I3</f>
        <v>0</v>
      </c>
      <c r="G3" s="39">
        <f>(('Variable Input'!F3*(1-PROFIT!G3)/'Variable Input'!H3)-('Variable Input'!U3/'Variable Input'!E3))/'Variable Input'!W3/'Variable Input'!G3/(1+'CFA Calculation'!J3)</f>
        <v>7105.034556230219</v>
      </c>
      <c r="H3" s="21"/>
      <c r="I3" s="36" t="s">
        <v>60</v>
      </c>
      <c r="J3" s="21"/>
      <c r="K3" s="21"/>
      <c r="L3" s="39">
        <f>L17</f>
        <v>7322.02883589427</v>
      </c>
      <c r="M3" s="36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5.75">
      <c r="A4" s="37">
        <f>'POOR SHARE'!A4</f>
        <v>210015</v>
      </c>
      <c r="B4" s="37" t="str">
        <f>'POOR SHARE'!B4</f>
        <v>Franklin Square Hospital Center</v>
      </c>
      <c r="C4" s="37">
        <f>'POOR SHARE'!C4</f>
        <v>1</v>
      </c>
      <c r="D4" s="37">
        <f>'POOR SHARE'!D4</f>
        <v>1</v>
      </c>
      <c r="E4" s="38">
        <f>'POOR SHARE'!I4</f>
        <v>0.24758304243612222</v>
      </c>
      <c r="F4" s="38">
        <f>RESCMAD!I4</f>
        <v>0.0022947948671370776</v>
      </c>
      <c r="G4" s="39">
        <f>(('Variable Input'!F4*(1-PROFIT!G4)/'Variable Input'!H4)-('Variable Input'!U4/'Variable Input'!E4))/'Variable Input'!W4/'Variable Input'!G4/(1+'CFA Calculation'!J4)</f>
        <v>7960.566791399654</v>
      </c>
      <c r="H4" s="21"/>
      <c r="I4" s="36" t="s">
        <v>61</v>
      </c>
      <c r="J4" s="21"/>
      <c r="K4" s="21"/>
      <c r="L4" s="39">
        <f>L18</f>
        <v>643.395712385819</v>
      </c>
      <c r="M4" s="36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.75">
      <c r="A5" s="37">
        <f>'POOR SHARE'!A5</f>
        <v>210005</v>
      </c>
      <c r="B5" s="37" t="str">
        <f>'POOR SHARE'!B5</f>
        <v>Frederick Memorial Hospital</v>
      </c>
      <c r="C5" s="37">
        <f>'POOR SHARE'!C5</f>
        <v>1</v>
      </c>
      <c r="D5" s="37">
        <f>'POOR SHARE'!D5</f>
        <v>1</v>
      </c>
      <c r="E5" s="38">
        <f>'POOR SHARE'!I5</f>
        <v>0.19175611686018382</v>
      </c>
      <c r="F5" s="38">
        <f>RESCMAD!I5</f>
        <v>0</v>
      </c>
      <c r="G5" s="39">
        <f>(('Variable Input'!F5*(1-PROFIT!G5)/'Variable Input'!H5)-('Variable Input'!U5/'Variable Input'!E5))/'Variable Input'!W5/'Variable Input'!G5/(1+'CFA Calculation'!J5)</f>
        <v>7596.814007556531</v>
      </c>
      <c r="H5" s="21"/>
      <c r="I5" s="36" t="s">
        <v>62</v>
      </c>
      <c r="J5" s="21"/>
      <c r="K5" s="21"/>
      <c r="L5" s="40">
        <f>L19</f>
        <v>0.627959200518042</v>
      </c>
      <c r="M5" s="36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.75">
      <c r="A6" s="37">
        <f>'POOR SHARE'!A6</f>
        <v>210044</v>
      </c>
      <c r="B6" s="37" t="str">
        <f>'POOR SHARE'!B6</f>
        <v>GBMC</v>
      </c>
      <c r="C6" s="37">
        <f>'POOR SHARE'!C6</f>
        <v>1</v>
      </c>
      <c r="D6" s="37">
        <f>'POOR SHARE'!D6</f>
        <v>1</v>
      </c>
      <c r="E6" s="38">
        <f>'POOR SHARE'!I6</f>
        <v>0.07548227774971406</v>
      </c>
      <c r="F6" s="38">
        <f>RESCMAD!I6</f>
        <v>0.0016869864694982562</v>
      </c>
      <c r="G6" s="39">
        <f>(('Variable Input'!F6*(1-PROFIT!G6)/'Variable Input'!H6)-('Variable Input'!U6/'Variable Input'!E6))/'Variable Input'!W6/'Variable Input'!G6/(1+'CFA Calculation'!J6)</f>
        <v>7955.340222075192</v>
      </c>
      <c r="H6" s="21"/>
      <c r="I6" s="36" t="s">
        <v>63</v>
      </c>
      <c r="J6" s="21"/>
      <c r="K6" s="21"/>
      <c r="L6" s="21">
        <f>L20</f>
        <v>47</v>
      </c>
      <c r="M6" s="36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.75">
      <c r="A7" s="37">
        <f>'POOR SHARE'!A7</f>
        <v>210056</v>
      </c>
      <c r="B7" s="37" t="str">
        <f>'POOR SHARE'!B7</f>
        <v>Good Samaritan Hospital</v>
      </c>
      <c r="C7" s="37">
        <f>'POOR SHARE'!C7</f>
        <v>1</v>
      </c>
      <c r="D7" s="37">
        <f>'POOR SHARE'!D7</f>
        <v>1</v>
      </c>
      <c r="E7" s="38">
        <f>'POOR SHARE'!I7</f>
        <v>0.2323050914539055</v>
      </c>
      <c r="F7" s="38">
        <f>RESCMAD!I7</f>
        <v>0.0017746591308783698</v>
      </c>
      <c r="G7" s="39">
        <f>(('Variable Input'!F7*(1-PROFIT!G7)/'Variable Input'!H7)-('Variable Input'!U7/'Variable Input'!E7))/'Variable Input'!W7/'Variable Input'!G7/(1+'CFA Calculation'!J7)</f>
        <v>8143.821301987093</v>
      </c>
      <c r="H7" s="21"/>
      <c r="I7" s="36" t="s">
        <v>64</v>
      </c>
      <c r="J7" s="21"/>
      <c r="K7" s="21"/>
      <c r="L7" s="21">
        <f>L21</f>
        <v>44</v>
      </c>
      <c r="M7" s="36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5.75">
      <c r="A8" s="37">
        <f>'POOR SHARE'!A8</f>
        <v>210004</v>
      </c>
      <c r="B8" s="37" t="str">
        <f>'POOR SHARE'!B8</f>
        <v>Holy Cross Hospital</v>
      </c>
      <c r="C8" s="37">
        <f>'POOR SHARE'!C8</f>
        <v>1</v>
      </c>
      <c r="D8" s="37">
        <f>'POOR SHARE'!D8</f>
        <v>1</v>
      </c>
      <c r="E8" s="38">
        <f>'POOR SHARE'!I8</f>
        <v>0.22216118254642483</v>
      </c>
      <c r="F8" s="38">
        <f>RESCMAD!I8</f>
        <v>0.0005345054831891821</v>
      </c>
      <c r="G8" s="39">
        <f>(('Variable Input'!F8*(1-PROFIT!G8)/'Variable Input'!H8)-('Variable Input'!U8/'Variable Input'!E8))/'Variable Input'!W8/'Variable Input'!G8/(1+'CFA Calculation'!J8)</f>
        <v>7491.877651481278</v>
      </c>
      <c r="H8" s="21"/>
      <c r="I8" s="36"/>
      <c r="J8" s="21"/>
      <c r="K8" s="21"/>
      <c r="L8" s="21"/>
      <c r="M8" s="36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5.75">
      <c r="A9" s="37">
        <f>'POOR SHARE'!A9</f>
        <v>210048</v>
      </c>
      <c r="B9" s="37" t="str">
        <f>'POOR SHARE'!B9</f>
        <v>Howard County General Hospital</v>
      </c>
      <c r="C9" s="37">
        <f>'POOR SHARE'!C9</f>
        <v>1</v>
      </c>
      <c r="D9" s="37">
        <f>'POOR SHARE'!D9</f>
        <v>1</v>
      </c>
      <c r="E9" s="38">
        <f>'POOR SHARE'!I9</f>
        <v>0.1678357411237276</v>
      </c>
      <c r="F9" s="38">
        <f>RESCMAD!I9</f>
        <v>0</v>
      </c>
      <c r="G9" s="39">
        <f>(('Variable Input'!F9*(1-PROFIT!G9)/'Variable Input'!H9)-('Variable Input'!U9/'Variable Input'!E9))/'Variable Input'!W9/'Variable Input'!G9/(1+'CFA Calculation'!J9)</f>
        <v>8044.086054846998</v>
      </c>
      <c r="H9" s="21"/>
      <c r="I9" s="36"/>
      <c r="J9" s="21"/>
      <c r="K9" s="31" t="s">
        <v>56</v>
      </c>
      <c r="L9" s="31" t="s">
        <v>57</v>
      </c>
      <c r="M9" s="3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5.75">
      <c r="A10" s="37">
        <f>'POOR SHARE'!A10</f>
        <v>210025</v>
      </c>
      <c r="B10" s="37" t="str">
        <f>'POOR SHARE'!B10</f>
        <v>Memorial of Cumberland</v>
      </c>
      <c r="C10" s="37">
        <f>'POOR SHARE'!C10</f>
        <v>1</v>
      </c>
      <c r="D10" s="37">
        <f>'POOR SHARE'!D10</f>
        <v>1</v>
      </c>
      <c r="E10" s="38">
        <f>'POOR SHARE'!I10</f>
        <v>0.21831770732873315</v>
      </c>
      <c r="F10" s="38">
        <f>RESCMAD!I10</f>
        <v>0</v>
      </c>
      <c r="G10" s="39">
        <f>(('Variable Input'!F10*(1-PROFIT!G10)/'Variable Input'!H10)-('Variable Input'!U10/'Variable Input'!E10))/'Variable Input'!W10/'Variable Input'!G10/(1+'CFA Calculation'!J10)</f>
        <v>8602.561534792252</v>
      </c>
      <c r="H10" s="21"/>
      <c r="I10" s="36" t="s">
        <v>65</v>
      </c>
      <c r="J10" s="21"/>
      <c r="K10" s="39">
        <f>K23</f>
        <v>3053.23267220031</v>
      </c>
      <c r="L10" s="39">
        <f>L23</f>
        <v>250484.039165799</v>
      </c>
      <c r="M10" s="36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5.75">
      <c r="A11" s="37">
        <f>'POOR SHARE'!A11</f>
        <v>210019</v>
      </c>
      <c r="B11" s="37" t="str">
        <f>'POOR SHARE'!B11</f>
        <v>Peninsula Regional Medical Center</v>
      </c>
      <c r="C11" s="37">
        <f>'POOR SHARE'!C11</f>
        <v>1</v>
      </c>
      <c r="D11" s="37">
        <f>'POOR SHARE'!D11</f>
        <v>1</v>
      </c>
      <c r="E11" s="38">
        <f>'POOR SHARE'!I11</f>
        <v>0.2211443153172203</v>
      </c>
      <c r="F11" s="38">
        <f>RESCMAD!I11</f>
        <v>0</v>
      </c>
      <c r="G11" s="39">
        <f>(('Variable Input'!F11*(1-PROFIT!G11)/'Variable Input'!H11)-('Variable Input'!U11/'Variable Input'!E11))/'Variable Input'!W11/'Variable Input'!G11/(1+'CFA Calculation'!J11)</f>
        <v>7324.895691315328</v>
      </c>
      <c r="H11" s="21"/>
      <c r="I11" s="36" t="s">
        <v>66</v>
      </c>
      <c r="J11" s="21"/>
      <c r="K11" s="39">
        <f>K24</f>
        <v>916.551633579535</v>
      </c>
      <c r="L11" s="39">
        <f>L24</f>
        <v>39816.1154598876</v>
      </c>
      <c r="M11" s="36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.75">
      <c r="A12" s="37">
        <f>'POOR SHARE'!A12</f>
        <v>210027</v>
      </c>
      <c r="B12" s="37" t="str">
        <f>'POOR SHARE'!B12</f>
        <v>Braddock Hospital</v>
      </c>
      <c r="C12" s="37">
        <f>'POOR SHARE'!C12</f>
        <v>1</v>
      </c>
      <c r="D12" s="37">
        <f>'POOR SHARE'!D12</f>
        <v>1</v>
      </c>
      <c r="E12" s="38">
        <f>'POOR SHARE'!I12</f>
        <v>0.17458485637828355</v>
      </c>
      <c r="F12" s="38">
        <f>RESCMAD!I12</f>
        <v>0</v>
      </c>
      <c r="G12" s="39">
        <f>(('Variable Input'!F12*(1-PROFIT!G12)/'Variable Input'!H12)-('Variable Input'!U12/'Variable Input'!E12))/'Variable Input'!W12/'Variable Input'!G12/(1+'CFA Calculation'!J12)</f>
        <v>7833.390374153169</v>
      </c>
      <c r="H12" s="21"/>
      <c r="I12" s="41"/>
      <c r="J12" s="41"/>
      <c r="K12" s="41"/>
      <c r="L12" s="4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.75">
      <c r="A13" s="37">
        <f>'POOR SHARE'!A13</f>
        <v>210057</v>
      </c>
      <c r="B13" s="37" t="str">
        <f>'POOR SHARE'!B13</f>
        <v>Shady Grove Adventist Hospital</v>
      </c>
      <c r="C13" s="37">
        <f>'POOR SHARE'!C13</f>
        <v>1</v>
      </c>
      <c r="D13" s="37">
        <f>'POOR SHARE'!D13</f>
        <v>1</v>
      </c>
      <c r="E13" s="38">
        <f>'POOR SHARE'!I13</f>
        <v>0.20537688757131975</v>
      </c>
      <c r="F13" s="38">
        <f>RESCMAD!I13</f>
        <v>0</v>
      </c>
      <c r="G13" s="39">
        <f>(('Variable Input'!F13*(1-PROFIT!G13)/'Variable Input'!H13)-('Variable Input'!U13/'Variable Input'!E13))/'Variable Input'!W13/'Variable Input'!G13/(1+'CFA Calculation'!J13)</f>
        <v>8063.075693537156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5.75">
      <c r="A14" s="37">
        <f>'POOR SHARE'!A14</f>
        <v>210011</v>
      </c>
      <c r="B14" s="37" t="str">
        <f>'POOR SHARE'!B14</f>
        <v>St. Agnes Hospital</v>
      </c>
      <c r="C14" s="37">
        <f>'POOR SHARE'!C14</f>
        <v>1</v>
      </c>
      <c r="D14" s="37">
        <f>'POOR SHARE'!D14</f>
        <v>1</v>
      </c>
      <c r="E14" s="38">
        <f>'POOR SHARE'!I14</f>
        <v>0.2616957322054588</v>
      </c>
      <c r="F14" s="38">
        <f>RESCMAD!I14</f>
        <v>0.002573989546236215</v>
      </c>
      <c r="G14" s="39">
        <f>(('Variable Input'!F14*(1-PROFIT!G14)/'Variable Input'!H14)-('Variable Input'!U14/'Variable Input'!E14))/'Variable Input'!W14/'Variable Input'!G14/(1+'CFA Calculation'!J14)</f>
        <v>7945.128665913032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5.75">
      <c r="A15" s="37">
        <f>'POOR SHARE'!A15</f>
        <v>210007</v>
      </c>
      <c r="B15" s="37" t="str">
        <f>'POOR SHARE'!B15</f>
        <v>St. Joseph Medical Center</v>
      </c>
      <c r="C15" s="37">
        <f>'POOR SHARE'!C15</f>
        <v>1</v>
      </c>
      <c r="D15" s="37">
        <f>'POOR SHARE'!D15</f>
        <v>1</v>
      </c>
      <c r="E15" s="38">
        <f>'POOR SHARE'!I15</f>
        <v>0.09864092778879278</v>
      </c>
      <c r="F15" s="38">
        <f>RESCMAD!I15</f>
        <v>0</v>
      </c>
      <c r="G15" s="39">
        <f>(('Variable Input'!F15*(1-PROFIT!G15)/'Variable Input'!H15)-('Variable Input'!U15/'Variable Input'!E15))/'Variable Input'!W15/'Variable Input'!G15/(1+'CFA Calculation'!J15)</f>
        <v>8302.178569320395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.75">
      <c r="A16" s="37">
        <f>'POOR SHARE'!A16</f>
        <v>210022</v>
      </c>
      <c r="B16" s="37" t="str">
        <f>'POOR SHARE'!B16</f>
        <v>Suburban Hospital</v>
      </c>
      <c r="C16" s="37">
        <f>'POOR SHARE'!C16</f>
        <v>1</v>
      </c>
      <c r="D16" s="37">
        <f>'POOR SHARE'!D16</f>
        <v>1</v>
      </c>
      <c r="E16" s="38">
        <f>'POOR SHARE'!I16</f>
        <v>0.10984311935206105</v>
      </c>
      <c r="F16" s="38">
        <f>RESCMAD!I16</f>
        <v>0.0001398399447134962</v>
      </c>
      <c r="G16" s="39">
        <f>(('Variable Input'!F16*(1-PROFIT!G16)/'Variable Input'!H16)-('Variable Input'!U16/'Variable Input'!E16))/'Variable Input'!W16/'Variable Input'!G16/(1+'CFA Calculation'!J16)</f>
        <v>7610.399402316767</v>
      </c>
      <c r="H16" s="21"/>
      <c r="I16" s="42"/>
      <c r="J16" s="41" t="s">
        <v>67</v>
      </c>
      <c r="K16" s="41"/>
      <c r="L16" s="41"/>
      <c r="M16" s="3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5.75">
      <c r="A17" s="37">
        <f>'POOR SHARE'!A17</f>
        <v>210016</v>
      </c>
      <c r="B17" s="37" t="str">
        <f>'POOR SHARE'!B17</f>
        <v>Washington Adventist Hospital</v>
      </c>
      <c r="C17" s="37">
        <f>'POOR SHARE'!C17</f>
        <v>1</v>
      </c>
      <c r="D17" s="37">
        <f>'POOR SHARE'!D17</f>
        <v>1</v>
      </c>
      <c r="E17" s="38">
        <f>'POOR SHARE'!I17</f>
        <v>0.2929132570884453</v>
      </c>
      <c r="F17" s="38">
        <f>RESCMAD!I17</f>
        <v>0</v>
      </c>
      <c r="G17" s="39">
        <f>(('Variable Input'!F17*(1-PROFIT!G17)/'Variable Input'!H17)-('Variable Input'!U17/'Variable Input'!E17))/'Variable Input'!W17/'Variable Input'!G17/(1+'CFA Calculation'!J17)</f>
        <v>9082.740047080726</v>
      </c>
      <c r="H17" s="21"/>
      <c r="I17" s="36" t="s">
        <v>60</v>
      </c>
      <c r="J17" s="21"/>
      <c r="K17" s="21"/>
      <c r="L17" s="21">
        <v>7322.02883589427</v>
      </c>
      <c r="M17" s="3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5.75">
      <c r="A18" s="37">
        <f>'POOR SHARE'!A18</f>
        <v>210001</v>
      </c>
      <c r="B18" s="37" t="str">
        <f>'POOR SHARE'!B18</f>
        <v>Washington County Hospital</v>
      </c>
      <c r="C18" s="37">
        <f>'POOR SHARE'!C18</f>
        <v>1</v>
      </c>
      <c r="D18" s="37">
        <f>'POOR SHARE'!D18</f>
        <v>1</v>
      </c>
      <c r="E18" s="38">
        <f>'POOR SHARE'!I18</f>
        <v>0.21316755405517301</v>
      </c>
      <c r="F18" s="38">
        <f>RESCMAD!I18</f>
        <v>0</v>
      </c>
      <c r="G18" s="39">
        <f>(('Variable Input'!F18*(1-PROFIT!G18)/'Variable Input'!H18)-('Variable Input'!U18/'Variable Input'!E18))/'Variable Input'!W18/'Variable Input'!G18/(1+'CFA Calculation'!J18)</f>
        <v>7563.006258363013</v>
      </c>
      <c r="H18" s="21"/>
      <c r="I18" s="36" t="s">
        <v>61</v>
      </c>
      <c r="J18" s="21"/>
      <c r="K18" s="21"/>
      <c r="L18" s="21">
        <v>643.395712385819</v>
      </c>
      <c r="M18" s="3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5.75">
      <c r="A19" s="37">
        <f>'POOR SHARE'!A21</f>
        <v>210039</v>
      </c>
      <c r="B19" s="37" t="str">
        <f>'POOR SHARE'!B21</f>
        <v>Calvert Memorial Hospital</v>
      </c>
      <c r="C19" s="37">
        <f>'POOR SHARE'!C21</f>
        <v>2</v>
      </c>
      <c r="D19" s="37">
        <f>'POOR SHARE'!D21</f>
        <v>2</v>
      </c>
      <c r="E19" s="38">
        <f>'POOR SHARE'!I21</f>
        <v>0.18662928838372297</v>
      </c>
      <c r="F19" s="38">
        <f>RESCMAD!I21</f>
        <v>0</v>
      </c>
      <c r="G19" s="39">
        <f>(('Variable Input'!F19*(1-PROFIT!G21)/'Variable Input'!H19)-('Variable Input'!U19/'Variable Input'!E19))/'Variable Input'!W19/'Variable Input'!G19/(1+'CFA Calculation'!J21)</f>
        <v>7359.883130138226</v>
      </c>
      <c r="H19" s="21"/>
      <c r="I19" s="36" t="s">
        <v>62</v>
      </c>
      <c r="J19" s="21"/>
      <c r="K19" s="21"/>
      <c r="L19" s="21">
        <v>0.627959200518042</v>
      </c>
      <c r="M19" s="3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5.75">
      <c r="A20" s="37">
        <f>'POOR SHARE'!A22</f>
        <v>210033</v>
      </c>
      <c r="B20" s="37" t="str">
        <f>'POOR SHARE'!B22</f>
        <v>Carroll Hospital Center</v>
      </c>
      <c r="C20" s="37">
        <f>'POOR SHARE'!C22</f>
        <v>2</v>
      </c>
      <c r="D20" s="37">
        <f>'POOR SHARE'!D22</f>
        <v>2</v>
      </c>
      <c r="E20" s="38">
        <f>'POOR SHARE'!I22</f>
        <v>0.14531882577805685</v>
      </c>
      <c r="F20" s="38">
        <f>RESCMAD!I22</f>
        <v>0</v>
      </c>
      <c r="G20" s="39">
        <f>(('Variable Input'!F20*(1-PROFIT!G22)/'Variable Input'!H20)-('Variable Input'!U20/'Variable Input'!E20))/'Variable Input'!W20/'Variable Input'!G20/(1+'CFA Calculation'!J22)</f>
        <v>7387.287261751279</v>
      </c>
      <c r="H20" s="21"/>
      <c r="I20" s="36" t="s">
        <v>63</v>
      </c>
      <c r="J20" s="21"/>
      <c r="K20" s="21"/>
      <c r="L20" s="21">
        <v>47</v>
      </c>
      <c r="M20" s="3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5.75">
      <c r="A21" s="37">
        <f>'POOR SHARE'!A23</f>
        <v>210035</v>
      </c>
      <c r="B21" s="37" t="str">
        <f>'POOR SHARE'!B23</f>
        <v>Civista Medical Center</v>
      </c>
      <c r="C21" s="37">
        <f>'POOR SHARE'!C23</f>
        <v>2</v>
      </c>
      <c r="D21" s="37">
        <f>'POOR SHARE'!D23</f>
        <v>2</v>
      </c>
      <c r="E21" s="38">
        <f>'POOR SHARE'!I23</f>
        <v>0.22622545406048475</v>
      </c>
      <c r="F21" s="38">
        <f>RESCMAD!I23</f>
        <v>0</v>
      </c>
      <c r="G21" s="39">
        <f>(('Variable Input'!F21*(1-PROFIT!G23)/'Variable Input'!H21)-('Variable Input'!U21/'Variable Input'!E21))/'Variable Input'!W21/'Variable Input'!G21/(1+'CFA Calculation'!J23)</f>
        <v>9062.678099684876</v>
      </c>
      <c r="H21" s="21"/>
      <c r="I21" s="36" t="s">
        <v>64</v>
      </c>
      <c r="J21" s="21"/>
      <c r="K21" s="21"/>
      <c r="L21" s="21">
        <v>44</v>
      </c>
      <c r="M21" s="3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5.75">
      <c r="A22" s="37">
        <f>'POOR SHARE'!A24</f>
        <v>210051</v>
      </c>
      <c r="B22" s="37" t="str">
        <f>'POOR SHARE'!B24</f>
        <v>Doctors Community Hospital</v>
      </c>
      <c r="C22" s="37">
        <f>'POOR SHARE'!C24</f>
        <v>2</v>
      </c>
      <c r="D22" s="37">
        <f>'POOR SHARE'!D24</f>
        <v>2</v>
      </c>
      <c r="E22" s="38">
        <f>'POOR SHARE'!I24</f>
        <v>0.2117982068617217</v>
      </c>
      <c r="F22" s="38">
        <f>RESCMAD!I24</f>
        <v>0</v>
      </c>
      <c r="G22" s="39">
        <f>(('Variable Input'!F22*(1-PROFIT!G24)/'Variable Input'!H22)-('Variable Input'!U22/'Variable Input'!E22))/'Variable Input'!W22/'Variable Input'!G22/(1+'CFA Calculation'!J24)</f>
        <v>8583.989776739667</v>
      </c>
      <c r="H22" s="21"/>
      <c r="I22" s="36"/>
      <c r="J22" s="21"/>
      <c r="K22" s="21"/>
      <c r="L22" s="21"/>
      <c r="M22" s="3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5.75">
      <c r="A23" s="37">
        <f>'POOR SHARE'!A25</f>
        <v>210006</v>
      </c>
      <c r="B23" s="37" t="str">
        <f>'POOR SHARE'!B25</f>
        <v>Harford Memorial Hospital</v>
      </c>
      <c r="C23" s="37">
        <f>'POOR SHARE'!C25</f>
        <v>2</v>
      </c>
      <c r="D23" s="37">
        <f>'POOR SHARE'!D25</f>
        <v>2</v>
      </c>
      <c r="E23" s="38">
        <f>'POOR SHARE'!I25</f>
        <v>0.20169486373694792</v>
      </c>
      <c r="F23" s="38">
        <f>RESCMAD!I25</f>
        <v>0</v>
      </c>
      <c r="G23" s="39">
        <f>(('Variable Input'!F23*(1-PROFIT!G25)/'Variable Input'!H23)-('Variable Input'!U23/'Variable Input'!E23))/'Variable Input'!W23/'Variable Input'!G23/(1+'CFA Calculation'!J25)</f>
        <v>8445.37134616678</v>
      </c>
      <c r="H23" s="21"/>
      <c r="I23" s="36" t="s">
        <v>65</v>
      </c>
      <c r="J23" s="21"/>
      <c r="K23" s="21">
        <v>3053.23267220031</v>
      </c>
      <c r="L23" s="21">
        <v>250484.039165799</v>
      </c>
      <c r="M23" s="3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5.75">
      <c r="A24" s="37">
        <f>'POOR SHARE'!A26</f>
        <v>210055</v>
      </c>
      <c r="B24" s="37" t="str">
        <f>'POOR SHARE'!B26</f>
        <v>Laurel Regional Hospital</v>
      </c>
      <c r="C24" s="37">
        <f>'POOR SHARE'!C26</f>
        <v>2</v>
      </c>
      <c r="D24" s="37">
        <f>'POOR SHARE'!D26</f>
        <v>2</v>
      </c>
      <c r="E24" s="38">
        <f>'POOR SHARE'!I26</f>
        <v>0.2813552141345604</v>
      </c>
      <c r="F24" s="38">
        <f>RESCMAD!I26</f>
        <v>0</v>
      </c>
      <c r="G24" s="39">
        <f>(('Variable Input'!F24*(1-PROFIT!G26)/'Variable Input'!H24)-('Variable Input'!U24/'Variable Input'!E24))/'Variable Input'!W24/'Variable Input'!G24/(1+'CFA Calculation'!J26)</f>
        <v>8979.134527603115</v>
      </c>
      <c r="H24" s="21"/>
      <c r="I24" s="36" t="s">
        <v>66</v>
      </c>
      <c r="J24" s="21"/>
      <c r="K24" s="21">
        <v>916.551633579535</v>
      </c>
      <c r="L24" s="21">
        <v>39816.1154598876</v>
      </c>
      <c r="M24" s="36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5.75">
      <c r="A25" s="37">
        <f>'POOR SHARE'!A27</f>
        <v>210037</v>
      </c>
      <c r="B25" s="37" t="str">
        <f>'POOR SHARE'!B27</f>
        <v>Memorial Hospital at Easton</v>
      </c>
      <c r="C25" s="37">
        <f>'POOR SHARE'!C27</f>
        <v>2</v>
      </c>
      <c r="D25" s="37">
        <f>'POOR SHARE'!D27</f>
        <v>2</v>
      </c>
      <c r="E25" s="38">
        <f>'POOR SHARE'!I27</f>
        <v>0.2244646387397192</v>
      </c>
      <c r="F25" s="38">
        <f>RESCMAD!I27</f>
        <v>0</v>
      </c>
      <c r="G25" s="39">
        <f>(('Variable Input'!F25*(1-PROFIT!G27)/'Variable Input'!H25)-('Variable Input'!U25/'Variable Input'!E25))/'Variable Input'!W25/'Variable Input'!G25/(1+'CFA Calculation'!J27)</f>
        <v>7946.078566495313</v>
      </c>
      <c r="H25" s="21"/>
      <c r="I25" s="41"/>
      <c r="J25" s="41"/>
      <c r="K25" s="41"/>
      <c r="L25" s="4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5.75">
      <c r="A26" s="37">
        <f>'POOR SHARE'!A28</f>
        <v>210018</v>
      </c>
      <c r="B26" s="37" t="str">
        <f>'POOR SHARE'!B28</f>
        <v>Montgomery General Hospital</v>
      </c>
      <c r="C26" s="37">
        <f>'POOR SHARE'!C28</f>
        <v>2</v>
      </c>
      <c r="D26" s="37">
        <f>'POOR SHARE'!D28</f>
        <v>2</v>
      </c>
      <c r="E26" s="38">
        <f>'POOR SHARE'!I28</f>
        <v>0.1653639431550217</v>
      </c>
      <c r="F26" s="38">
        <f>RESCMAD!I28</f>
        <v>0</v>
      </c>
      <c r="G26" s="39">
        <f>(('Variable Input'!F26*(1-PROFIT!G28)/'Variable Input'!H26)-('Variable Input'!U26/'Variable Input'!E26))/'Variable Input'!W26/'Variable Input'!G26/(1+'CFA Calculation'!J28)</f>
        <v>7988.305138341247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5.75">
      <c r="A27" s="37">
        <f>'POOR SHARE'!A29</f>
        <v>210043</v>
      </c>
      <c r="B27" s="37" t="str">
        <f>'POOR SHARE'!B29</f>
        <v>Baltimore Washington Medical Center</v>
      </c>
      <c r="C27" s="37">
        <f>'POOR SHARE'!C29</f>
        <v>2</v>
      </c>
      <c r="D27" s="37">
        <f>'POOR SHARE'!D29</f>
        <v>2</v>
      </c>
      <c r="E27" s="38">
        <f>'POOR SHARE'!I29</f>
        <v>0.1718621841059471</v>
      </c>
      <c r="F27" s="38">
        <f>RESCMAD!I29</f>
        <v>0.0001885188332418221</v>
      </c>
      <c r="G27" s="39">
        <f>(('Variable Input'!F27*(1-PROFIT!G29)/'Variable Input'!H27)-('Variable Input'!U27/'Variable Input'!E27))/'Variable Input'!W27/'Variable Input'!G27/(1+'CFA Calculation'!J29)</f>
        <v>8184.110624173102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.75">
      <c r="A28" s="37">
        <f>'POOR SHARE'!A30</f>
        <v>210040</v>
      </c>
      <c r="B28" s="37" t="str">
        <f>'POOR SHARE'!B30</f>
        <v>Northwest Hospital Center</v>
      </c>
      <c r="C28" s="37">
        <f>'POOR SHARE'!C30</f>
        <v>2</v>
      </c>
      <c r="D28" s="37">
        <f>'POOR SHARE'!D30</f>
        <v>2</v>
      </c>
      <c r="E28" s="38">
        <f>'POOR SHARE'!I30</f>
        <v>0.3079492104230245</v>
      </c>
      <c r="F28" s="38">
        <f>RESCMAD!I30</f>
        <v>0</v>
      </c>
      <c r="G28" s="39">
        <f>(('Variable Input'!F28*(1-PROFIT!G30)/'Variable Input'!H28)-('Variable Input'!U28/'Variable Input'!E28))/'Variable Input'!W28/'Variable Input'!G28/(1+'CFA Calculation'!J30)</f>
        <v>8066.503403056317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.75">
      <c r="A29" s="37">
        <f>'POOR SHARE'!A31</f>
        <v>210054</v>
      </c>
      <c r="B29" s="37" t="str">
        <f>'POOR SHARE'!B31</f>
        <v>Southern Maryland Hospital Center</v>
      </c>
      <c r="C29" s="37">
        <f>'POOR SHARE'!C31</f>
        <v>2</v>
      </c>
      <c r="D29" s="37">
        <f>'POOR SHARE'!D31</f>
        <v>2</v>
      </c>
      <c r="E29" s="38">
        <f>'POOR SHARE'!I31</f>
        <v>0.2513156555416187</v>
      </c>
      <c r="F29" s="38">
        <f>RESCMAD!I31</f>
        <v>0</v>
      </c>
      <c r="G29" s="39">
        <f>(('Variable Input'!F29*(1-PROFIT!G31)/'Variable Input'!H29)-('Variable Input'!U29/'Variable Input'!E29))/'Variable Input'!W29/'Variable Input'!G29/(1+'CFA Calculation'!J31)</f>
        <v>8577.037345386032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.75">
      <c r="A30" s="37">
        <f>'POOR SHARE'!A32</f>
        <v>210028</v>
      </c>
      <c r="B30" s="37" t="str">
        <f>'POOR SHARE'!B32</f>
        <v>St. Mary's Hospital</v>
      </c>
      <c r="C30" s="37">
        <f>'POOR SHARE'!C32</f>
        <v>2</v>
      </c>
      <c r="D30" s="37">
        <f>'POOR SHARE'!D32</f>
        <v>2</v>
      </c>
      <c r="E30" s="38">
        <f>'POOR SHARE'!I32</f>
        <v>0.28411882049588977</v>
      </c>
      <c r="F30" s="38">
        <f>RESCMAD!I32</f>
        <v>0</v>
      </c>
      <c r="G30" s="39">
        <f>(('Variable Input'!F30*(1-PROFIT!G32)/'Variable Input'!H30)-('Variable Input'!U30/'Variable Input'!E30))/'Variable Input'!W30/'Variable Input'!G30/(1+'CFA Calculation'!J32)</f>
        <v>7894.212670338535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.75">
      <c r="A31" s="37">
        <f>'POOR SHARE'!A33</f>
        <v>210032</v>
      </c>
      <c r="B31" s="37" t="str">
        <f>'POOR SHARE'!B33</f>
        <v>Union of Cecil</v>
      </c>
      <c r="C31" s="37">
        <f>'POOR SHARE'!C33</f>
        <v>2</v>
      </c>
      <c r="D31" s="37">
        <f>'POOR SHARE'!D33</f>
        <v>2</v>
      </c>
      <c r="E31" s="38">
        <f>'POOR SHARE'!I33</f>
        <v>0.2761740735930056</v>
      </c>
      <c r="F31" s="38">
        <f>RESCMAD!I33</f>
        <v>0</v>
      </c>
      <c r="G31" s="39">
        <f>(('Variable Input'!F31*(1-PROFIT!G33)/'Variable Input'!H31)-('Variable Input'!U31/'Variable Input'!E31))/'Variable Input'!W31/'Variable Input'!G31/(1+'CFA Calculation'!J33)</f>
        <v>7455.426461417783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.75">
      <c r="A32" s="37">
        <f>'POOR SHARE'!A34</f>
        <v>210049</v>
      </c>
      <c r="B32" s="37" t="str">
        <f>'POOR SHARE'!B34</f>
        <v>Upper Chesapeake Medical Center</v>
      </c>
      <c r="C32" s="37">
        <f>'POOR SHARE'!C34</f>
        <v>2</v>
      </c>
      <c r="D32" s="37">
        <f>'POOR SHARE'!D34</f>
        <v>2</v>
      </c>
      <c r="E32" s="38">
        <f>'POOR SHARE'!I34</f>
        <v>0.14340245388503647</v>
      </c>
      <c r="F32" s="38">
        <f>RESCMAD!I34</f>
        <v>0</v>
      </c>
      <c r="G32" s="39">
        <f>(('Variable Input'!F32*(1-PROFIT!G34)/'Variable Input'!H32)-('Variable Input'!U32/'Variable Input'!E32))/'Variable Input'!W32/'Variable Input'!G32/(1+'CFA Calculation'!J34)</f>
        <v>7999.163354025072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.75">
      <c r="A33" s="37">
        <f>'POOR SHARE'!A37</f>
        <v>210061</v>
      </c>
      <c r="B33" s="37" t="str">
        <f>'POOR SHARE'!B37</f>
        <v>Atlantic General Hospital</v>
      </c>
      <c r="C33" s="37">
        <f>'POOR SHARE'!C37</f>
        <v>3</v>
      </c>
      <c r="D33" s="37">
        <f>'POOR SHARE'!D37</f>
        <v>3</v>
      </c>
      <c r="E33" s="38">
        <f>'POOR SHARE'!I37</f>
        <v>0.15234044340437006</v>
      </c>
      <c r="F33" s="38">
        <f>RESCMAD!I37</f>
        <v>0</v>
      </c>
      <c r="G33" s="39">
        <f>(('Variable Input'!F33*(1-PROFIT!G37)/'Variable Input'!H33)-('Variable Input'!U33/'Variable Input'!E33))/'Variable Input'!W33/'Variable Input'!G33/(1+'CFA Calculation'!J37)</f>
        <v>7157.866733860339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.75">
      <c r="A34" s="37">
        <f>'POOR SHARE'!A38</f>
        <v>210030</v>
      </c>
      <c r="B34" s="37" t="str">
        <f>'POOR SHARE'!B38</f>
        <v>Chester River Hospital Center</v>
      </c>
      <c r="C34" s="37">
        <f>'POOR SHARE'!C38</f>
        <v>3</v>
      </c>
      <c r="D34" s="37">
        <f>'POOR SHARE'!D38</f>
        <v>3</v>
      </c>
      <c r="E34" s="38">
        <f>'POOR SHARE'!I38</f>
        <v>0.19319496499640493</v>
      </c>
      <c r="F34" s="38">
        <f>RESCMAD!I38</f>
        <v>0</v>
      </c>
      <c r="G34" s="39">
        <f>(('Variable Input'!F34*(1-PROFIT!G38)/'Variable Input'!H34)-('Variable Input'!U34/'Variable Input'!E34))/'Variable Input'!W34/'Variable Input'!G34/(1+'CFA Calculation'!J38)</f>
        <v>9091.742896292819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.75">
      <c r="A35" s="37">
        <f>'POOR SHARE'!A39</f>
        <v>210010</v>
      </c>
      <c r="B35" s="37" t="str">
        <f>'POOR SHARE'!B39</f>
        <v>Dorchester General Hospital</v>
      </c>
      <c r="C35" s="37">
        <f>'POOR SHARE'!C39</f>
        <v>3</v>
      </c>
      <c r="D35" s="37">
        <f>'POOR SHARE'!D39</f>
        <v>3</v>
      </c>
      <c r="E35" s="38">
        <f>'POOR SHARE'!I39</f>
        <v>0.35877424709378275</v>
      </c>
      <c r="F35" s="38">
        <f>RESCMAD!I39</f>
        <v>0</v>
      </c>
      <c r="G35" s="39">
        <f>(('Variable Input'!F35*(1-PROFIT!G39)/'Variable Input'!H35)-('Variable Input'!U35/'Variable Input'!E35))/'Variable Input'!W35/'Variable Input'!G35/(1+'CFA Calculation'!J39)</f>
        <v>7573.31056054543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.75">
      <c r="A36" s="37">
        <f>'POOR SHARE'!A40</f>
        <v>210060</v>
      </c>
      <c r="B36" s="37" t="str">
        <f>'POOR SHARE'!B40</f>
        <v>Fort Washington Medical Center</v>
      </c>
      <c r="C36" s="37">
        <f>'POOR SHARE'!C40</f>
        <v>3</v>
      </c>
      <c r="D36" s="37">
        <f>'POOR SHARE'!D40</f>
        <v>3</v>
      </c>
      <c r="E36" s="38">
        <f>'POOR SHARE'!I40</f>
        <v>0.2183605592822993</v>
      </c>
      <c r="F36" s="38">
        <f>RESCMAD!I40</f>
        <v>0</v>
      </c>
      <c r="G36" s="39">
        <f>(('Variable Input'!F36*(1-PROFIT!G40)/'Variable Input'!H36)-('Variable Input'!U36/'Variable Input'!E36))/'Variable Input'!W36/'Variable Input'!G36/(1+'CFA Calculation'!J40)</f>
        <v>7685.847050017733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.75">
      <c r="A37" s="37">
        <f>'POOR SHARE'!A41</f>
        <v>210017</v>
      </c>
      <c r="B37" s="37" t="str">
        <f>'POOR SHARE'!B41</f>
        <v>Garrett County Memorial Hospital</v>
      </c>
      <c r="C37" s="37">
        <f>'POOR SHARE'!C41</f>
        <v>3</v>
      </c>
      <c r="D37" s="37">
        <f>'POOR SHARE'!D41</f>
        <v>3</v>
      </c>
      <c r="E37" s="38">
        <f>'POOR SHARE'!I41</f>
        <v>0.2757148567779752</v>
      </c>
      <c r="F37" s="38">
        <f>RESCMAD!I41</f>
        <v>0</v>
      </c>
      <c r="G37" s="39">
        <f>(('Variable Input'!F37*(1-PROFIT!G41)/'Variable Input'!H37)-('Variable Input'!U37/'Variable Input'!E37))/'Variable Input'!W37/'Variable Input'!G37/(1+'CFA Calculation'!J41)</f>
        <v>6950.256879920884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.75">
      <c r="A38" s="37">
        <f>'POOR SHARE'!A42</f>
        <v>210045</v>
      </c>
      <c r="B38" s="37" t="str">
        <f>'POOR SHARE'!B42</f>
        <v>McCready Memorial Hospital</v>
      </c>
      <c r="C38" s="37">
        <f>'POOR SHARE'!C42</f>
        <v>3</v>
      </c>
      <c r="D38" s="37">
        <f>'POOR SHARE'!D42</f>
        <v>3</v>
      </c>
      <c r="E38" s="38">
        <f>'POOR SHARE'!I42</f>
        <v>0.30311644448137287</v>
      </c>
      <c r="F38" s="38">
        <f>RESCMAD!I42</f>
        <v>0</v>
      </c>
      <c r="G38" s="39">
        <f>(('Variable Input'!F38*(1-PROFIT!G42)/'Variable Input'!H38)-('Variable Input'!U38/'Variable Input'!E38))/'Variable Input'!W38/'Variable Input'!G38/(1+'CFA Calculation'!J42)</f>
        <v>9731.161507745499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.75">
      <c r="A39" s="37">
        <f>'POOR SHARE'!A45</f>
        <v>210013</v>
      </c>
      <c r="B39" s="37" t="str">
        <f>'POOR SHARE'!B45</f>
        <v>Bon Secours Hospital</v>
      </c>
      <c r="C39" s="37">
        <f>'POOR SHARE'!C45</f>
        <v>4</v>
      </c>
      <c r="D39" s="37">
        <f>'POOR SHARE'!D45</f>
        <v>4</v>
      </c>
      <c r="E39" s="38">
        <f>'POOR SHARE'!I45</f>
        <v>0.5883315006179358</v>
      </c>
      <c r="F39" s="38">
        <f>RESCMAD!I45</f>
        <v>0</v>
      </c>
      <c r="G39" s="39">
        <f>(('Variable Input'!F39*(1-PROFIT!G45)/'Variable Input'!H39)-('Variable Input'!U39/'Variable Input'!E39))/'Variable Input'!W39/'Variable Input'!G39/(1+'CFA Calculation'!J45)</f>
        <v>10312.184299214008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.75">
      <c r="A40" s="37">
        <f>'POOR SHARE'!A46</f>
        <v>210034</v>
      </c>
      <c r="B40" s="37" t="str">
        <f>'POOR SHARE'!B46</f>
        <v>Harbor Hospital Center</v>
      </c>
      <c r="C40" s="37">
        <f>'POOR SHARE'!C46</f>
        <v>4</v>
      </c>
      <c r="D40" s="37">
        <f>'POOR SHARE'!D46</f>
        <v>4</v>
      </c>
      <c r="E40" s="38">
        <f>'POOR SHARE'!I46</f>
        <v>0.35117925602497974</v>
      </c>
      <c r="F40" s="38">
        <f>RESCMAD!I46</f>
        <v>0.0023221780343714083</v>
      </c>
      <c r="G40" s="39">
        <f>(('Variable Input'!F40*(1-PROFIT!G46)/'Variable Input'!H40)-('Variable Input'!U40/'Variable Input'!E40))/'Variable Input'!W40/'Variable Input'!G40/(1+'CFA Calculation'!J46)</f>
        <v>8754.591248210862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.75">
      <c r="A41" s="37">
        <f>'POOR SHARE'!A47</f>
        <v>210038</v>
      </c>
      <c r="B41" s="37" t="str">
        <f>'POOR SHARE'!B47</f>
        <v>Maryland General Hospital</v>
      </c>
      <c r="C41" s="37">
        <f>'POOR SHARE'!C47</f>
        <v>4</v>
      </c>
      <c r="D41" s="37">
        <f>'POOR SHARE'!D47</f>
        <v>4</v>
      </c>
      <c r="E41" s="38">
        <f>'POOR SHARE'!I47</f>
        <v>0.6108734331630822</v>
      </c>
      <c r="F41" s="38">
        <f>RESCMAD!I47</f>
        <v>0.003085255906486901</v>
      </c>
      <c r="G41" s="39">
        <f>(('Variable Input'!F41*(1-PROFIT!G47)/'Variable Input'!H41)-('Variable Input'!U41/'Variable Input'!E41))/'Variable Input'!W41/'Variable Input'!G41/(1+'CFA Calculation'!J47)</f>
        <v>8959.041332007608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.75">
      <c r="A42" s="37">
        <f>'POOR SHARE'!A48</f>
        <v>210029</v>
      </c>
      <c r="B42" s="37" t="str">
        <f>'POOR SHARE'!B48</f>
        <v>Johns Hopkins Bayview Medical Center</v>
      </c>
      <c r="C42" s="37">
        <f>'POOR SHARE'!C48</f>
        <v>4</v>
      </c>
      <c r="D42" s="37">
        <f>'POOR SHARE'!D48</f>
        <v>5</v>
      </c>
      <c r="E42" s="38">
        <f>'POOR SHARE'!I48</f>
        <v>0.3672850485677222</v>
      </c>
      <c r="F42" s="38">
        <f>RESCMAD!I48</f>
        <v>0.005584679384918663</v>
      </c>
      <c r="G42" s="39">
        <f>(('Variable Input'!F42*(1-PROFIT!G48)/'Variable Input'!H42)-('Variable Input'!U42/'Variable Input'!E42))/'Variable Input'!W42/'Variable Input'!G42/(1+'CFA Calculation'!J48)</f>
        <v>9844.596890884532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.75">
      <c r="A43" s="37">
        <f>'POOR SHARE'!A49</f>
        <v>210008</v>
      </c>
      <c r="B43" s="37" t="str">
        <f>'POOR SHARE'!B49</f>
        <v>Mercy Medical Center</v>
      </c>
      <c r="C43" s="37">
        <f>'POOR SHARE'!C49</f>
        <v>4</v>
      </c>
      <c r="D43" s="37">
        <f>'POOR SHARE'!D49</f>
        <v>5</v>
      </c>
      <c r="E43" s="38">
        <f>'POOR SHARE'!I49</f>
        <v>0.312931213776209</v>
      </c>
      <c r="F43" s="38">
        <f>RESCMAD!I49</f>
        <v>0.0023078350706885304</v>
      </c>
      <c r="G43" s="39">
        <f>(('Variable Input'!F43*(1-PROFIT!G49)/'Variable Input'!H43)-('Variable Input'!U43/'Variable Input'!E43))/'Variable Input'!W43/'Variable Input'!G43/(1+'CFA Calculation'!J49)</f>
        <v>8207.396009552494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.75">
      <c r="A44" s="37">
        <f>'POOR SHARE'!A50</f>
        <v>210003</v>
      </c>
      <c r="B44" s="37" t="str">
        <f>'POOR SHARE'!B50</f>
        <v>Prince Georges Hospital Center</v>
      </c>
      <c r="C44" s="37">
        <f>'POOR SHARE'!C50</f>
        <v>4</v>
      </c>
      <c r="D44" s="37">
        <f>'POOR SHARE'!D50</f>
        <v>5</v>
      </c>
      <c r="E44" s="38">
        <f>'POOR SHARE'!I50</f>
        <v>0.47901989428038455</v>
      </c>
      <c r="F44" s="38">
        <f>RESCMAD!I50</f>
        <v>0.0026370034178545476</v>
      </c>
      <c r="G44" s="39">
        <f>(('Variable Input'!F44*(1-PROFIT!G50)/'Variable Input'!H44)-('Variable Input'!U44/'Variable Input'!E44))/'Variable Input'!W44/'Variable Input'!G44/(1+'CFA Calculation'!J50)</f>
        <v>9815.31836173873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.75">
      <c r="A45" s="37">
        <f>'POOR SHARE'!A51</f>
        <v>210012</v>
      </c>
      <c r="B45" s="37" t="str">
        <f>'POOR SHARE'!B51</f>
        <v>Sinai Hospital</v>
      </c>
      <c r="C45" s="37">
        <f>'POOR SHARE'!C51</f>
        <v>4</v>
      </c>
      <c r="D45" s="37">
        <f>'POOR SHARE'!D51</f>
        <v>5</v>
      </c>
      <c r="E45" s="38">
        <f>'POOR SHARE'!I51</f>
        <v>0.3239611841680493</v>
      </c>
      <c r="F45" s="38">
        <f>RESCMAD!I51</f>
        <v>0.003415129022650321</v>
      </c>
      <c r="G45" s="39">
        <f>(('Variable Input'!F45*(1-PROFIT!G51)/'Variable Input'!H45)-('Variable Input'!U45/'Variable Input'!E45))/'Variable Input'!W45/'Variable Input'!G45/(1+'CFA Calculation'!J51)</f>
        <v>8892.02208560364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.75">
      <c r="A46" s="37">
        <f>'POOR SHARE'!A52</f>
        <v>210024</v>
      </c>
      <c r="B46" s="37" t="str">
        <f>'POOR SHARE'!B52</f>
        <v>Union Memorial Hospital</v>
      </c>
      <c r="C46" s="37">
        <f>'POOR SHARE'!C52</f>
        <v>4</v>
      </c>
      <c r="D46" s="37">
        <f>'POOR SHARE'!D52</f>
        <v>5</v>
      </c>
      <c r="E46" s="38">
        <f>'POOR SHARE'!I52</f>
        <v>0.2438091781881853</v>
      </c>
      <c r="F46" s="38">
        <f>RESCMAD!I52</f>
        <v>0.0025347897563452525</v>
      </c>
      <c r="G46" s="39">
        <f>(('Variable Input'!F46*(1-PROFIT!G52)/'Variable Input'!H46)-('Variable Input'!U46/'Variable Input'!E46))/'Variable Input'!W46/'Variable Input'!G46/(1+'CFA Calculation'!J52)</f>
        <v>8397.031539514463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.75">
      <c r="A47" s="37">
        <f>'POOR SHARE'!A56</f>
        <v>210009</v>
      </c>
      <c r="B47" s="37" t="str">
        <f>'POOR SHARE'!B56</f>
        <v>Johns Hopkins Hospital</v>
      </c>
      <c r="C47" s="37">
        <f>'POOR SHARE'!C56</f>
        <v>5</v>
      </c>
      <c r="D47" s="37">
        <f>'POOR SHARE'!D56</f>
        <v>5</v>
      </c>
      <c r="E47" s="38">
        <f>'POOR SHARE'!I56</f>
        <v>0.2855989787070376</v>
      </c>
      <c r="F47" s="38">
        <f>RESCMAD!I56</f>
        <v>0.010773451365842346</v>
      </c>
      <c r="G47" s="39">
        <f>(('Variable Input'!F48*(1-PROFIT!G56)/'Variable Input'!H48)-('Variable Input'!U48/'Variable Input'!E48))/'Variable Input'!W48/'Variable Input'!G48/(1+'CFA Calculation'!J56)</f>
        <v>11407.868001225377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.75">
      <c r="A48" s="37">
        <f>'POOR SHARE'!A61</f>
        <v>210002</v>
      </c>
      <c r="B48" s="37" t="str">
        <f>'POOR SHARE'!B61</f>
        <v>University of Maryland Hospital</v>
      </c>
      <c r="C48" s="37">
        <f>'POOR SHARE'!C61</f>
        <v>5</v>
      </c>
      <c r="D48" s="37">
        <f>'POOR SHARE'!D61</f>
        <v>5</v>
      </c>
      <c r="E48" s="38">
        <f>'POOR SHARE'!I61</f>
        <v>0.3761973013428244</v>
      </c>
      <c r="F48" s="38">
        <f>RESCMAD!I61</f>
        <v>0.012236086871022124</v>
      </c>
      <c r="G48" s="39">
        <f>(('Variable Input'!F53*(1-PROFIT!G61)/'Variable Input'!H53)-('Variable Input'!U53/'Variable Input'!E53))/'Variable Input'!W53/'Variable Input'!G53/(1+'CFA Calculation'!J61)</f>
        <v>11896.60329079447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.75">
      <c r="A49" s="37">
        <f>'POOR SHARE'!A64</f>
        <v>210058</v>
      </c>
      <c r="B49" s="37" t="str">
        <f>'POOR SHARE'!B64</f>
        <v>James Lawrence Kernan Hospital</v>
      </c>
      <c r="C49" s="37">
        <f>'POOR SHARE'!C64</f>
        <v>6</v>
      </c>
      <c r="D49" s="37">
        <f>'POOR SHARE'!D64</f>
        <v>6</v>
      </c>
      <c r="E49" s="38">
        <f>'POOR SHARE'!I64</f>
        <v>0.12543643472541838</v>
      </c>
      <c r="F49" s="38">
        <f>RESCMAD!I64</f>
        <v>0.0015714889755328021</v>
      </c>
      <c r="G49" s="39">
        <f>(('Variable Input'!F54*(1-PROFIT!G64)/'Variable Input'!H54)-('Variable Input'!U54/'Variable Input'!E54))/'Variable Input'!W54/'Variable Input'!G54/(1+'CFA Calculation'!J64)</f>
        <v>8418.787407750158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.75">
      <c r="A50" s="21"/>
      <c r="B50" s="21"/>
      <c r="C50" s="21"/>
      <c r="D50" s="21"/>
      <c r="E50" s="21"/>
      <c r="F50" s="38"/>
      <c r="G50" s="3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.75">
      <c r="A51" s="21"/>
      <c r="B51" s="21"/>
      <c r="C51" s="21"/>
      <c r="D51" s="21"/>
      <c r="E51" s="21"/>
      <c r="F51" s="38"/>
      <c r="G51" s="3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.75">
      <c r="A52" s="21"/>
      <c r="B52" s="21"/>
      <c r="C52" s="21"/>
      <c r="D52" s="21"/>
      <c r="E52" s="21"/>
      <c r="F52" s="38"/>
      <c r="G52" s="3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.75">
      <c r="A53" s="21"/>
      <c r="B53" s="21"/>
      <c r="C53" s="21"/>
      <c r="D53" s="21"/>
      <c r="E53" s="21"/>
      <c r="F53" s="38"/>
      <c r="G53" s="39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.75">
      <c r="A54" s="21"/>
      <c r="B54" s="21"/>
      <c r="C54" s="21"/>
      <c r="D54" s="21"/>
      <c r="E54" s="21"/>
      <c r="F54" s="38"/>
      <c r="G54" s="39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.75">
      <c r="A55" s="21"/>
      <c r="B55" s="21"/>
      <c r="C55" s="21"/>
      <c r="D55" s="21"/>
      <c r="E55" s="21"/>
      <c r="F55" s="38"/>
      <c r="G55" s="39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.75">
      <c r="A56" s="21"/>
      <c r="B56" s="21"/>
      <c r="C56" s="21"/>
      <c r="D56" s="21"/>
      <c r="E56" s="21"/>
      <c r="F56" s="38"/>
      <c r="G56" s="39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.75">
      <c r="A57" s="21"/>
      <c r="B57" s="21"/>
      <c r="C57" s="21"/>
      <c r="D57" s="21"/>
      <c r="E57" s="21"/>
      <c r="F57" s="38"/>
      <c r="G57" s="39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.75">
      <c r="A58" s="21"/>
      <c r="B58" s="21"/>
      <c r="C58" s="21"/>
      <c r="D58" s="21"/>
      <c r="E58" s="21"/>
      <c r="F58" s="38"/>
      <c r="G58" s="39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.75">
      <c r="A59" s="21"/>
      <c r="B59" s="21"/>
      <c r="C59" s="21"/>
      <c r="D59" s="21"/>
      <c r="E59" s="21"/>
      <c r="F59" s="38"/>
      <c r="G59" s="39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.75">
      <c r="A60" s="21"/>
      <c r="B60" s="21"/>
      <c r="C60" s="21"/>
      <c r="D60" s="21"/>
      <c r="E60" s="21"/>
      <c r="F60" s="38"/>
      <c r="G60" s="39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.75">
      <c r="A61" s="21"/>
      <c r="B61" s="21"/>
      <c r="C61" s="21"/>
      <c r="D61" s="21"/>
      <c r="E61" s="21"/>
      <c r="F61" s="38"/>
      <c r="G61" s="39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.75">
      <c r="A62" s="21"/>
      <c r="B62" s="21"/>
      <c r="C62" s="21"/>
      <c r="D62" s="21"/>
      <c r="E62" s="21"/>
      <c r="F62" s="38"/>
      <c r="G62" s="39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.75">
      <c r="A63" s="21"/>
      <c r="B63" s="21"/>
      <c r="C63" s="21"/>
      <c r="D63" s="21"/>
      <c r="E63" s="21"/>
      <c r="F63" s="38"/>
      <c r="G63" s="39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.75">
      <c r="A64" s="21"/>
      <c r="B64" s="21"/>
      <c r="C64" s="21"/>
      <c r="D64" s="21"/>
      <c r="E64" s="21"/>
      <c r="F64" s="38"/>
      <c r="G64" s="39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.75">
      <c r="A65" s="21"/>
      <c r="B65" s="21"/>
      <c r="C65" s="21"/>
      <c r="D65" s="21"/>
      <c r="E65" s="21"/>
      <c r="F65" s="38"/>
      <c r="G65" s="39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5.75">
      <c r="A66" s="21"/>
      <c r="B66" s="21"/>
      <c r="C66" s="21"/>
      <c r="D66" s="21"/>
      <c r="E66" s="21"/>
      <c r="F66" s="38"/>
      <c r="G66" s="39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.75">
      <c r="A67" s="21"/>
      <c r="B67" s="21"/>
      <c r="C67" s="21"/>
      <c r="D67" s="21"/>
      <c r="E67" s="21"/>
      <c r="F67" s="38"/>
      <c r="G67" s="39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5.75">
      <c r="A68" s="21"/>
      <c r="B68" s="21"/>
      <c r="C68" s="21"/>
      <c r="D68" s="21"/>
      <c r="E68" s="21"/>
      <c r="F68" s="38"/>
      <c r="G68" s="39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5.75">
      <c r="A69" s="21"/>
      <c r="B69" s="21"/>
      <c r="C69" s="21"/>
      <c r="D69" s="21"/>
      <c r="E69" s="21"/>
      <c r="F69" s="38"/>
      <c r="G69" s="3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5.75">
      <c r="A70" s="21"/>
      <c r="B70" s="21"/>
      <c r="C70" s="21"/>
      <c r="D70" s="21"/>
      <c r="E70" s="21"/>
      <c r="F70" s="38"/>
      <c r="G70" s="39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.75">
      <c r="A71" s="21"/>
      <c r="B71" s="21"/>
      <c r="C71" s="21"/>
      <c r="D71" s="21"/>
      <c r="E71" s="21"/>
      <c r="F71" s="38"/>
      <c r="G71" s="3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5.75">
      <c r="A72" s="21"/>
      <c r="B72" s="21"/>
      <c r="C72" s="21"/>
      <c r="D72" s="21"/>
      <c r="E72" s="21"/>
      <c r="F72" s="38"/>
      <c r="G72" s="39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.75">
      <c r="A73" s="21"/>
      <c r="B73" s="21"/>
      <c r="C73" s="21"/>
      <c r="D73" s="21"/>
      <c r="E73" s="21"/>
      <c r="F73" s="38"/>
      <c r="G73" s="39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5.75">
      <c r="A74" s="21"/>
      <c r="B74" s="21"/>
      <c r="C74" s="21"/>
      <c r="D74" s="21"/>
      <c r="E74" s="21"/>
      <c r="F74" s="38"/>
      <c r="G74" s="39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5.75">
      <c r="A75" s="21"/>
      <c r="B75" s="21"/>
      <c r="C75" s="21"/>
      <c r="D75" s="21"/>
      <c r="E75" s="21"/>
      <c r="F75" s="38"/>
      <c r="G75" s="39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5.75">
      <c r="A76" s="21"/>
      <c r="B76" s="21"/>
      <c r="C76" s="21"/>
      <c r="D76" s="21"/>
      <c r="E76" s="21"/>
      <c r="F76" s="38"/>
      <c r="G76" s="39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.75">
      <c r="A77" s="21"/>
      <c r="B77" s="21"/>
      <c r="C77" s="21"/>
      <c r="D77" s="21"/>
      <c r="E77" s="21"/>
      <c r="F77" s="38"/>
      <c r="G77" s="39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5.75">
      <c r="A78" s="21"/>
      <c r="B78" s="21"/>
      <c r="C78" s="21"/>
      <c r="D78" s="21"/>
      <c r="E78" s="21"/>
      <c r="F78" s="38"/>
      <c r="G78" s="39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5.75">
      <c r="A79" s="21"/>
      <c r="B79" s="21"/>
      <c r="C79" s="21"/>
      <c r="D79" s="21"/>
      <c r="E79" s="21"/>
      <c r="F79" s="38"/>
      <c r="G79" s="39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5.75">
      <c r="A80" s="21"/>
      <c r="B80" s="21"/>
      <c r="C80" s="21"/>
      <c r="D80" s="21"/>
      <c r="E80" s="21"/>
      <c r="F80" s="38"/>
      <c r="G80" s="39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5.75">
      <c r="A81" s="21"/>
      <c r="B81" s="21"/>
      <c r="C81" s="21"/>
      <c r="D81" s="21"/>
      <c r="E81" s="21"/>
      <c r="F81" s="38"/>
      <c r="G81" s="39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5.75">
      <c r="A82" s="21"/>
      <c r="B82" s="21"/>
      <c r="C82" s="21"/>
      <c r="D82" s="21"/>
      <c r="E82" s="21"/>
      <c r="F82" s="38"/>
      <c r="G82" s="39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5.75">
      <c r="A83" s="21"/>
      <c r="B83" s="21"/>
      <c r="C83" s="21"/>
      <c r="D83" s="21"/>
      <c r="E83" s="21"/>
      <c r="F83" s="38"/>
      <c r="G83" s="3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5.75">
      <c r="A84" s="21"/>
      <c r="B84" s="21"/>
      <c r="C84" s="21"/>
      <c r="D84" s="21"/>
      <c r="E84" s="21"/>
      <c r="F84" s="38"/>
      <c r="G84" s="39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5.75">
      <c r="A85" s="21"/>
      <c r="B85" s="21"/>
      <c r="C85" s="21"/>
      <c r="D85" s="21"/>
      <c r="E85" s="21"/>
      <c r="F85" s="38"/>
      <c r="G85" s="39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5.75">
      <c r="A86" s="21"/>
      <c r="B86" s="21"/>
      <c r="C86" s="21"/>
      <c r="D86" s="21"/>
      <c r="E86" s="21"/>
      <c r="F86" s="38"/>
      <c r="G86" s="39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5.75">
      <c r="A87" s="21"/>
      <c r="B87" s="21"/>
      <c r="C87" s="21"/>
      <c r="D87" s="21"/>
      <c r="E87" s="21"/>
      <c r="F87" s="38"/>
      <c r="G87" s="3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5.75">
      <c r="A88" s="21"/>
      <c r="B88" s="21"/>
      <c r="C88" s="21"/>
      <c r="D88" s="21"/>
      <c r="E88" s="21"/>
      <c r="F88" s="38"/>
      <c r="G88" s="39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5.75">
      <c r="A89" s="21"/>
      <c r="B89" s="21"/>
      <c r="C89" s="21"/>
      <c r="D89" s="21"/>
      <c r="E89" s="21"/>
      <c r="F89" s="38"/>
      <c r="G89" s="39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5.75">
      <c r="A90" s="21"/>
      <c r="B90" s="21"/>
      <c r="C90" s="21"/>
      <c r="D90" s="21"/>
      <c r="E90" s="21"/>
      <c r="F90" s="38"/>
      <c r="G90" s="39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5.75">
      <c r="A91" s="21"/>
      <c r="B91" s="21"/>
      <c r="C91" s="21"/>
      <c r="D91" s="21"/>
      <c r="E91" s="21"/>
      <c r="F91" s="38"/>
      <c r="G91" s="39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5.75">
      <c r="A92" s="21"/>
      <c r="B92" s="21"/>
      <c r="C92" s="21"/>
      <c r="D92" s="21"/>
      <c r="E92" s="21"/>
      <c r="F92" s="38"/>
      <c r="G92" s="39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5.75">
      <c r="A93" s="21"/>
      <c r="B93" s="21"/>
      <c r="C93" s="21"/>
      <c r="D93" s="21"/>
      <c r="E93" s="21"/>
      <c r="F93" s="38"/>
      <c r="G93" s="39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5.75">
      <c r="A94" s="21"/>
      <c r="B94" s="21"/>
      <c r="C94" s="21"/>
      <c r="D94" s="21"/>
      <c r="E94" s="21"/>
      <c r="F94" s="38"/>
      <c r="G94" s="3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5.75">
      <c r="A95" s="21"/>
      <c r="B95" s="21"/>
      <c r="C95" s="21"/>
      <c r="D95" s="21"/>
      <c r="E95" s="21"/>
      <c r="F95" s="38"/>
      <c r="G95" s="39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5.75">
      <c r="A96" s="21"/>
      <c r="B96" s="21"/>
      <c r="C96" s="21"/>
      <c r="D96" s="21"/>
      <c r="E96" s="21"/>
      <c r="F96" s="38"/>
      <c r="G96" s="39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15.75">
      <c r="A97" s="21"/>
      <c r="B97" s="21"/>
      <c r="C97" s="21"/>
      <c r="D97" s="21"/>
      <c r="E97" s="21"/>
      <c r="F97" s="38"/>
      <c r="G97" s="39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ht="15.75">
      <c r="A98" s="21"/>
      <c r="B98" s="21"/>
      <c r="C98" s="21"/>
      <c r="D98" s="21"/>
      <c r="E98" s="21"/>
      <c r="F98" s="38"/>
      <c r="G98" s="3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ht="15.75">
      <c r="A99" s="21"/>
      <c r="B99" s="21"/>
      <c r="C99" s="21"/>
      <c r="D99" s="21"/>
      <c r="E99" s="21"/>
      <c r="F99" s="38"/>
      <c r="G99" s="39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</sheetData>
  <sheetProtection/>
  <printOptions horizontalCentered="1"/>
  <pageMargins left="0.2" right="0.2" top="0.55" bottom="0.2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7.6640625" style="1" customWidth="1"/>
    <col min="2" max="2" width="28.6640625" style="1" customWidth="1"/>
    <col min="3" max="3" width="6.6640625" style="1" customWidth="1"/>
    <col min="4" max="4" width="9.6640625" style="1" customWidth="1"/>
    <col min="5" max="8" width="12.6640625" style="1" customWidth="1"/>
    <col min="9" max="16384" width="9.6640625" style="1" customWidth="1"/>
  </cols>
  <sheetData>
    <row r="1" spans="1:256" ht="28.5" customHeight="1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31.5">
      <c r="A2" s="30" t="s">
        <v>2</v>
      </c>
      <c r="B2" s="21" t="s">
        <v>53</v>
      </c>
      <c r="C2" s="30" t="s">
        <v>54</v>
      </c>
      <c r="D2" s="30" t="s">
        <v>55</v>
      </c>
      <c r="E2" s="33" t="s">
        <v>69</v>
      </c>
      <c r="F2" s="33" t="s">
        <v>70</v>
      </c>
      <c r="G2" s="33" t="s">
        <v>71</v>
      </c>
      <c r="H2" s="33" t="s">
        <v>72</v>
      </c>
      <c r="I2" s="43" t="s">
        <v>73</v>
      </c>
      <c r="J2" s="44" t="s">
        <v>74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.75">
      <c r="A3" s="37">
        <f>'Variable Input'!A3</f>
        <v>210023</v>
      </c>
      <c r="B3" s="37" t="str">
        <f>'Variable Input'!B3</f>
        <v>Anne Arundel Medical Center</v>
      </c>
      <c r="C3" s="37">
        <f>'Variable Input'!C3</f>
        <v>1</v>
      </c>
      <c r="D3" s="37">
        <f>'Variable Input'!D3</f>
        <v>1</v>
      </c>
      <c r="E3" s="39">
        <f>'Variable Input'!J3</f>
        <v>16394000</v>
      </c>
      <c r="F3" s="39">
        <f>'Variable Input'!K3</f>
        <v>9516900</v>
      </c>
      <c r="G3" s="39">
        <f>'Variable Input'!L3</f>
        <v>4768700</v>
      </c>
      <c r="H3" s="39">
        <f>'Variable Input'!M3</f>
        <v>297433100</v>
      </c>
      <c r="I3" s="45">
        <f aca="true" t="shared" si="0" ref="I3:I19">SUM(E3:G3)/H3</f>
        <v>0.10314790115827727</v>
      </c>
      <c r="J3" s="45">
        <f aca="true" t="shared" si="1" ref="J3:J19">(I3-$I$65)*0.5</f>
        <v>0.009314560913942699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5.75">
      <c r="A4" s="37">
        <f>'Variable Input'!A4</f>
        <v>210015</v>
      </c>
      <c r="B4" s="37" t="str">
        <f>'Variable Input'!B4</f>
        <v>Franklin Square Hospital Center</v>
      </c>
      <c r="C4" s="37">
        <f>'Variable Input'!C4</f>
        <v>1</v>
      </c>
      <c r="D4" s="37">
        <f>'Variable Input'!D4</f>
        <v>1</v>
      </c>
      <c r="E4" s="39">
        <f>'Variable Input'!J4</f>
        <v>13701000</v>
      </c>
      <c r="F4" s="39">
        <f>'Variable Input'!K4</f>
        <v>4366600</v>
      </c>
      <c r="G4" s="39">
        <f>'Variable Input'!L4</f>
        <v>3306000</v>
      </c>
      <c r="H4" s="39">
        <f>'Variable Input'!M4</f>
        <v>306253400</v>
      </c>
      <c r="I4" s="45">
        <f t="shared" si="0"/>
        <v>0.06979057212099522</v>
      </c>
      <c r="J4" s="45">
        <f t="shared" si="1"/>
        <v>-0.007364103604698323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.75">
      <c r="A5" s="37">
        <f>'Variable Input'!A5</f>
        <v>210005</v>
      </c>
      <c r="B5" s="37" t="str">
        <f>'Variable Input'!B5</f>
        <v>Frederick Memorial Hospital</v>
      </c>
      <c r="C5" s="37">
        <f>'Variable Input'!C5</f>
        <v>1</v>
      </c>
      <c r="D5" s="37">
        <f>'Variable Input'!D5</f>
        <v>1</v>
      </c>
      <c r="E5" s="39">
        <f>'Variable Input'!J5</f>
        <v>13609800</v>
      </c>
      <c r="F5" s="39">
        <f>'Variable Input'!K5</f>
        <v>8986700</v>
      </c>
      <c r="G5" s="39">
        <f>'Variable Input'!L5</f>
        <v>1865900</v>
      </c>
      <c r="H5" s="39">
        <f>'Variable Input'!M5</f>
        <v>205133800</v>
      </c>
      <c r="I5" s="45">
        <f t="shared" si="0"/>
        <v>0.11925094743040883</v>
      </c>
      <c r="J5" s="45">
        <f t="shared" si="1"/>
        <v>0.01736608405000848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.75">
      <c r="A6" s="37">
        <f>'Variable Input'!A6</f>
        <v>210044</v>
      </c>
      <c r="B6" s="37" t="str">
        <f>'Variable Input'!B6</f>
        <v>GBMC</v>
      </c>
      <c r="C6" s="37">
        <f>'Variable Input'!C6</f>
        <v>1</v>
      </c>
      <c r="D6" s="37">
        <f>'Variable Input'!D6</f>
        <v>1</v>
      </c>
      <c r="E6" s="39">
        <f>'Variable Input'!J6</f>
        <v>19189600</v>
      </c>
      <c r="F6" s="39">
        <f>'Variable Input'!K6</f>
        <v>5688900</v>
      </c>
      <c r="G6" s="39">
        <f>'Variable Input'!L6</f>
        <v>4260600</v>
      </c>
      <c r="H6" s="39">
        <f>'Variable Input'!M6</f>
        <v>316188900</v>
      </c>
      <c r="I6" s="45">
        <f t="shared" si="0"/>
        <v>0.09215725156702212</v>
      </c>
      <c r="J6" s="45">
        <f t="shared" si="1"/>
        <v>0.0038192361183151252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.75">
      <c r="A7" s="37">
        <f>'Variable Input'!A7</f>
        <v>210056</v>
      </c>
      <c r="B7" s="37" t="str">
        <f>'Variable Input'!B7</f>
        <v>Good Samaritan Hospital</v>
      </c>
      <c r="C7" s="37">
        <f>'Variable Input'!C7</f>
        <v>1</v>
      </c>
      <c r="D7" s="37">
        <f>'Variable Input'!D7</f>
        <v>1</v>
      </c>
      <c r="E7" s="39">
        <f>'Variable Input'!J7</f>
        <v>9203100</v>
      </c>
      <c r="F7" s="39">
        <f>'Variable Input'!K7</f>
        <v>3159200</v>
      </c>
      <c r="G7" s="39">
        <f>'Variable Input'!L7</f>
        <v>3227300</v>
      </c>
      <c r="H7" s="39">
        <f>'Variable Input'!M7</f>
        <v>213121800</v>
      </c>
      <c r="I7" s="45">
        <f t="shared" si="0"/>
        <v>0.07314878158874409</v>
      </c>
      <c r="J7" s="45">
        <f t="shared" si="1"/>
        <v>-0.005684998870823889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5.75">
      <c r="A8" s="37">
        <f>'Variable Input'!A8</f>
        <v>210004</v>
      </c>
      <c r="B8" s="37" t="str">
        <f>'Variable Input'!B8</f>
        <v>Holy Cross Hospital</v>
      </c>
      <c r="C8" s="37">
        <f>'Variable Input'!C8</f>
        <v>1</v>
      </c>
      <c r="D8" s="37">
        <f>'Variable Input'!D8</f>
        <v>1</v>
      </c>
      <c r="E8" s="39">
        <f>'Variable Input'!J8</f>
        <v>18585800</v>
      </c>
      <c r="F8" s="39">
        <f>'Variable Input'!K8</f>
        <v>4694100</v>
      </c>
      <c r="G8" s="39">
        <f>'Variable Input'!L8</f>
        <v>1928100</v>
      </c>
      <c r="H8" s="39">
        <f>'Variable Input'!M8</f>
        <v>293545200</v>
      </c>
      <c r="I8" s="45">
        <f t="shared" si="0"/>
        <v>0.08587433894337226</v>
      </c>
      <c r="J8" s="45">
        <f t="shared" si="1"/>
        <v>0.0006777798064901974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5.75">
      <c r="A9" s="37">
        <f>'Variable Input'!A9</f>
        <v>210048</v>
      </c>
      <c r="B9" s="37" t="str">
        <f>'Variable Input'!B9</f>
        <v>Howard County General Hospital</v>
      </c>
      <c r="C9" s="37">
        <f>'Variable Input'!C9</f>
        <v>1</v>
      </c>
      <c r="D9" s="37">
        <f>'Variable Input'!D9</f>
        <v>1</v>
      </c>
      <c r="E9" s="39">
        <f>'Variable Input'!J9</f>
        <v>9343800</v>
      </c>
      <c r="F9" s="39">
        <f>'Variable Input'!K9</f>
        <v>5717800</v>
      </c>
      <c r="G9" s="39">
        <f>'Variable Input'!L9</f>
        <v>1076100</v>
      </c>
      <c r="H9" s="39">
        <f>'Variable Input'!M9</f>
        <v>179292100</v>
      </c>
      <c r="I9" s="45">
        <f t="shared" si="0"/>
        <v>0.09000786983921769</v>
      </c>
      <c r="J9" s="45">
        <f t="shared" si="1"/>
        <v>0.0027445452544129084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5.75">
      <c r="A10" s="37">
        <f>'Variable Input'!A10</f>
        <v>210025</v>
      </c>
      <c r="B10" s="37" t="str">
        <f>'Variable Input'!B10</f>
        <v>Memorial of Cumberland</v>
      </c>
      <c r="C10" s="37">
        <f>'Variable Input'!C10</f>
        <v>1</v>
      </c>
      <c r="D10" s="37">
        <f>'Variable Input'!D10</f>
        <v>1</v>
      </c>
      <c r="E10" s="39">
        <f>'Variable Input'!J10</f>
        <v>5427800</v>
      </c>
      <c r="F10" s="39">
        <f>'Variable Input'!K10</f>
        <v>638600</v>
      </c>
      <c r="G10" s="39">
        <f>'Variable Input'!L10</f>
        <v>782200</v>
      </c>
      <c r="H10" s="39">
        <f>'Variable Input'!M10</f>
        <v>82700600</v>
      </c>
      <c r="I10" s="45">
        <f t="shared" si="0"/>
        <v>0.0828119747619727</v>
      </c>
      <c r="J10" s="45">
        <f t="shared" si="1"/>
        <v>-0.0008534022842095826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5.75">
      <c r="A11" s="37">
        <f>'Variable Input'!A11</f>
        <v>210019</v>
      </c>
      <c r="B11" s="37" t="str">
        <f>'Variable Input'!B11</f>
        <v>Peninsula Regional Medical Center</v>
      </c>
      <c r="C11" s="37">
        <f>'Variable Input'!C11</f>
        <v>1</v>
      </c>
      <c r="D11" s="37">
        <f>'Variable Input'!D11</f>
        <v>1</v>
      </c>
      <c r="E11" s="39">
        <f>'Variable Input'!J11</f>
        <v>14509000</v>
      </c>
      <c r="F11" s="39">
        <f>'Variable Input'!K11</f>
        <v>2625400</v>
      </c>
      <c r="G11" s="39">
        <f>'Variable Input'!L11</f>
        <v>1213700</v>
      </c>
      <c r="H11" s="39">
        <f>'Variable Input'!M11</f>
        <v>279212500</v>
      </c>
      <c r="I11" s="45">
        <f t="shared" si="0"/>
        <v>0.06571374848905404</v>
      </c>
      <c r="J11" s="45">
        <f t="shared" si="1"/>
        <v>-0.009402515420668917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.75">
      <c r="A12" s="37">
        <f>'Variable Input'!A12</f>
        <v>210027</v>
      </c>
      <c r="B12" s="37" t="str">
        <f>'Variable Input'!B12</f>
        <v>Braddock Hospital</v>
      </c>
      <c r="C12" s="37">
        <f>'Variable Input'!C12</f>
        <v>1</v>
      </c>
      <c r="D12" s="37">
        <f>'Variable Input'!D12</f>
        <v>1</v>
      </c>
      <c r="E12" s="39">
        <f>'Variable Input'!J12</f>
        <v>12107800</v>
      </c>
      <c r="F12" s="39">
        <f>'Variable Input'!K12</f>
        <v>987900</v>
      </c>
      <c r="G12" s="39">
        <f>'Variable Input'!L12</f>
        <v>1637100</v>
      </c>
      <c r="H12" s="39">
        <f>'Variable Input'!M12</f>
        <v>124455900</v>
      </c>
      <c r="I12" s="45">
        <f t="shared" si="0"/>
        <v>0.11837767434087094</v>
      </c>
      <c r="J12" s="45">
        <f t="shared" si="1"/>
        <v>0.016929447505239538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.75">
      <c r="A13" s="37">
        <f>'Variable Input'!A13</f>
        <v>210057</v>
      </c>
      <c r="B13" s="37" t="str">
        <f>'Variable Input'!B13</f>
        <v>Shady Grove Adventist Hospital</v>
      </c>
      <c r="C13" s="37">
        <f>'Variable Input'!C13</f>
        <v>1</v>
      </c>
      <c r="D13" s="37">
        <f>'Variable Input'!D13</f>
        <v>1</v>
      </c>
      <c r="E13" s="39">
        <f>'Variable Input'!J13</f>
        <v>11537700</v>
      </c>
      <c r="F13" s="39">
        <f>'Variable Input'!K13</f>
        <v>4501900</v>
      </c>
      <c r="G13" s="39">
        <f>'Variable Input'!L13</f>
        <v>3187200</v>
      </c>
      <c r="H13" s="39">
        <f>'Variable Input'!M13</f>
        <v>232476100</v>
      </c>
      <c r="I13" s="45">
        <f t="shared" si="0"/>
        <v>0.08270441563670416</v>
      </c>
      <c r="J13" s="45">
        <f t="shared" si="1"/>
        <v>-0.000907181846843852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5.75">
      <c r="A14" s="37">
        <f>'Variable Input'!A14</f>
        <v>210011</v>
      </c>
      <c r="B14" s="37" t="str">
        <f>'Variable Input'!B14</f>
        <v>St. Agnes Hospital</v>
      </c>
      <c r="C14" s="37">
        <f>'Variable Input'!C14</f>
        <v>1</v>
      </c>
      <c r="D14" s="37">
        <f>'Variable Input'!D14</f>
        <v>1</v>
      </c>
      <c r="E14" s="39">
        <f>'Variable Input'!J14</f>
        <v>12391100</v>
      </c>
      <c r="F14" s="39">
        <f>'Variable Input'!K14</f>
        <v>2305000</v>
      </c>
      <c r="G14" s="39">
        <f>'Variable Input'!L14</f>
        <v>2340000</v>
      </c>
      <c r="H14" s="39">
        <f>'Variable Input'!M14</f>
        <v>258290900</v>
      </c>
      <c r="I14" s="45">
        <f t="shared" si="0"/>
        <v>0.06595702752206911</v>
      </c>
      <c r="J14" s="45">
        <f t="shared" si="1"/>
        <v>-0.009280875904161379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5.75">
      <c r="A15" s="37">
        <f>'Variable Input'!A15</f>
        <v>210007</v>
      </c>
      <c r="B15" s="37" t="str">
        <f>'Variable Input'!B15</f>
        <v>St. Joseph Medical Center</v>
      </c>
      <c r="C15" s="37">
        <f>'Variable Input'!C15</f>
        <v>1</v>
      </c>
      <c r="D15" s="37">
        <f>'Variable Input'!D15</f>
        <v>1</v>
      </c>
      <c r="E15" s="39">
        <f>'Variable Input'!J15</f>
        <v>15831000</v>
      </c>
      <c r="F15" s="39">
        <f>'Variable Input'!K15</f>
        <v>5043700</v>
      </c>
      <c r="G15" s="39">
        <f>'Variable Input'!L15</f>
        <v>1786300</v>
      </c>
      <c r="H15" s="39">
        <f>'Variable Input'!M15</f>
        <v>322940200</v>
      </c>
      <c r="I15" s="45">
        <f t="shared" si="0"/>
        <v>0.07017088612690522</v>
      </c>
      <c r="J15" s="45">
        <f t="shared" si="1"/>
        <v>-0.007173946601743322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.75">
      <c r="A16" s="37">
        <f>'Variable Input'!A16</f>
        <v>210022</v>
      </c>
      <c r="B16" s="37" t="str">
        <f>'Variable Input'!B16</f>
        <v>Suburban Hospital</v>
      </c>
      <c r="C16" s="37">
        <f>'Variable Input'!C16</f>
        <v>1</v>
      </c>
      <c r="D16" s="37">
        <f>'Variable Input'!D16</f>
        <v>1</v>
      </c>
      <c r="E16" s="39">
        <f>'Variable Input'!J16</f>
        <v>11870700</v>
      </c>
      <c r="F16" s="39">
        <f>'Variable Input'!K16</f>
        <v>2676200</v>
      </c>
      <c r="G16" s="39">
        <f>'Variable Input'!L16</f>
        <v>2407100</v>
      </c>
      <c r="H16" s="39">
        <f>'Variable Input'!M16</f>
        <v>186617000</v>
      </c>
      <c r="I16" s="45">
        <f t="shared" si="0"/>
        <v>0.09084917236907677</v>
      </c>
      <c r="J16" s="45">
        <f t="shared" si="1"/>
        <v>0.003165196519342453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5.75">
      <c r="A17" s="37">
        <f>'Variable Input'!A17</f>
        <v>210016</v>
      </c>
      <c r="B17" s="37" t="str">
        <f>'Variable Input'!B17</f>
        <v>Washington Adventist Hospital</v>
      </c>
      <c r="C17" s="37">
        <f>'Variable Input'!C17</f>
        <v>1</v>
      </c>
      <c r="D17" s="37">
        <f>'Variable Input'!D17</f>
        <v>1</v>
      </c>
      <c r="E17" s="39">
        <f>'Variable Input'!J17</f>
        <v>9401600</v>
      </c>
      <c r="F17" s="39">
        <f>'Variable Input'!K17</f>
        <v>3261400</v>
      </c>
      <c r="G17" s="39">
        <f>'Variable Input'!L17</f>
        <v>1161400</v>
      </c>
      <c r="H17" s="39">
        <f>'Variable Input'!M17</f>
        <v>225792300</v>
      </c>
      <c r="I17" s="45">
        <f t="shared" si="0"/>
        <v>0.06122617998930876</v>
      </c>
      <c r="J17" s="45">
        <f t="shared" si="1"/>
        <v>-0.011646299670541555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5.75">
      <c r="A18" s="37">
        <f>'Variable Input'!A18</f>
        <v>210001</v>
      </c>
      <c r="B18" s="37" t="str">
        <f>'Variable Input'!B18</f>
        <v>Washington County Hospital</v>
      </c>
      <c r="C18" s="37">
        <f>'Variable Input'!C18</f>
        <v>1</v>
      </c>
      <c r="D18" s="37">
        <f>'Variable Input'!D18</f>
        <v>1</v>
      </c>
      <c r="E18" s="39">
        <f>'Variable Input'!J18</f>
        <v>9069800</v>
      </c>
      <c r="F18" s="39">
        <f>'Variable Input'!K18</f>
        <v>-16800</v>
      </c>
      <c r="G18" s="39">
        <f>'Variable Input'!L18</f>
        <v>211000</v>
      </c>
      <c r="H18" s="39">
        <f>'Variable Input'!M18</f>
        <v>185543900</v>
      </c>
      <c r="I18" s="45">
        <f t="shared" si="0"/>
        <v>0.04992888475449745</v>
      </c>
      <c r="J18" s="45">
        <f t="shared" si="1"/>
        <v>-0.01729494728794721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5.75">
      <c r="A19" s="37"/>
      <c r="B19" s="21"/>
      <c r="C19" s="37"/>
      <c r="D19" s="37"/>
      <c r="E19" s="39">
        <f>SUM(E3:E18)</f>
        <v>202173600</v>
      </c>
      <c r="F19" s="39">
        <f>SUM(F3:F18)</f>
        <v>64153500</v>
      </c>
      <c r="G19" s="39">
        <f>SUM(G3:G18)</f>
        <v>35158700</v>
      </c>
      <c r="H19" s="39">
        <f>SUM(H3:H18)</f>
        <v>3708997700</v>
      </c>
      <c r="I19" s="45">
        <f t="shared" si="0"/>
        <v>0.0812849789580619</v>
      </c>
      <c r="J19" s="45">
        <f t="shared" si="1"/>
        <v>-0.0016169001861649837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5.75">
      <c r="A20" s="37"/>
      <c r="B20" s="21"/>
      <c r="C20" s="37"/>
      <c r="D20" s="37"/>
      <c r="E20" s="39"/>
      <c r="F20" s="39"/>
      <c r="G20" s="39"/>
      <c r="H20" s="39"/>
      <c r="I20" s="45"/>
      <c r="J20" s="45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5.75">
      <c r="A21" s="37">
        <f>'Variable Input'!A19</f>
        <v>210039</v>
      </c>
      <c r="B21" s="37" t="str">
        <f>'Variable Input'!B19</f>
        <v>Calvert Memorial Hospital</v>
      </c>
      <c r="C21" s="37">
        <f>'Variable Input'!C19</f>
        <v>2</v>
      </c>
      <c r="D21" s="37">
        <f>'Variable Input'!D19</f>
        <v>2</v>
      </c>
      <c r="E21" s="39">
        <f>'Variable Input'!J19</f>
        <v>5546500</v>
      </c>
      <c r="F21" s="39">
        <f>'Variable Input'!K19</f>
        <v>2829500</v>
      </c>
      <c r="G21" s="39">
        <f>'Variable Input'!L19</f>
        <v>773700</v>
      </c>
      <c r="H21" s="39">
        <f>'Variable Input'!M19</f>
        <v>85314800</v>
      </c>
      <c r="I21" s="45">
        <f aca="true" t="shared" si="2" ref="I21:I35">SUM(E21:G21)/H21</f>
        <v>0.10724633943934699</v>
      </c>
      <c r="J21" s="45">
        <f aca="true" t="shared" si="3" ref="J21:J35">(I21-$I$65)*0.5</f>
        <v>0.011363780054477558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5.75">
      <c r="A22" s="37">
        <f>'Variable Input'!A20</f>
        <v>210033</v>
      </c>
      <c r="B22" s="37" t="str">
        <f>'Variable Input'!B20</f>
        <v>Carroll Hospital Center</v>
      </c>
      <c r="C22" s="37">
        <f>'Variable Input'!C20</f>
        <v>2</v>
      </c>
      <c r="D22" s="37">
        <f>'Variable Input'!D20</f>
        <v>2</v>
      </c>
      <c r="E22" s="39">
        <f>'Variable Input'!J20</f>
        <v>9386300</v>
      </c>
      <c r="F22" s="39">
        <f>'Variable Input'!K20</f>
        <v>6242000</v>
      </c>
      <c r="G22" s="39">
        <f>'Variable Input'!L20</f>
        <v>2169800</v>
      </c>
      <c r="H22" s="39">
        <f>'Variable Input'!M20</f>
        <v>149106500</v>
      </c>
      <c r="I22" s="45">
        <f t="shared" si="2"/>
        <v>0.11936501762163286</v>
      </c>
      <c r="J22" s="45">
        <f t="shared" si="3"/>
        <v>0.017423119145620496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5.75">
      <c r="A23" s="37">
        <f>'Variable Input'!A21</f>
        <v>210035</v>
      </c>
      <c r="B23" s="37" t="str">
        <f>'Variable Input'!B21</f>
        <v>Civista Medical Center</v>
      </c>
      <c r="C23" s="37">
        <f>'Variable Input'!C21</f>
        <v>2</v>
      </c>
      <c r="D23" s="37">
        <f>'Variable Input'!D21</f>
        <v>2</v>
      </c>
      <c r="E23" s="39">
        <f>'Variable Input'!J21</f>
        <v>5523300</v>
      </c>
      <c r="F23" s="39">
        <f>'Variable Input'!K21</f>
        <v>3351299.8</v>
      </c>
      <c r="G23" s="39">
        <f>'Variable Input'!L21</f>
        <v>1484800</v>
      </c>
      <c r="H23" s="39">
        <f>'Variable Input'!M21</f>
        <v>89777000</v>
      </c>
      <c r="I23" s="45">
        <f t="shared" si="2"/>
        <v>0.11539035387682815</v>
      </c>
      <c r="J23" s="45">
        <f t="shared" si="3"/>
        <v>0.015435787273218142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5.75">
      <c r="A24" s="37">
        <f>'Variable Input'!A22</f>
        <v>210051</v>
      </c>
      <c r="B24" s="37" t="str">
        <f>'Variable Input'!B22</f>
        <v>Doctors Community Hospital</v>
      </c>
      <c r="C24" s="37">
        <f>'Variable Input'!C22</f>
        <v>2</v>
      </c>
      <c r="D24" s="37">
        <f>'Variable Input'!D22</f>
        <v>2</v>
      </c>
      <c r="E24" s="39">
        <f>'Variable Input'!J22</f>
        <v>5101200</v>
      </c>
      <c r="F24" s="39">
        <f>'Variable Input'!K22</f>
        <v>3368500</v>
      </c>
      <c r="G24" s="39">
        <f>'Variable Input'!L22</f>
        <v>1143400</v>
      </c>
      <c r="H24" s="39">
        <f>'Variable Input'!M22</f>
        <v>143922400</v>
      </c>
      <c r="I24" s="45">
        <f t="shared" si="2"/>
        <v>0.06679363323568813</v>
      </c>
      <c r="J24" s="45">
        <f t="shared" si="3"/>
        <v>-0.008862573047351871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5.75">
      <c r="A25" s="37">
        <f>'Variable Input'!A23</f>
        <v>210006</v>
      </c>
      <c r="B25" s="37" t="str">
        <f>'Variable Input'!B23</f>
        <v>Harford Memorial Hospital</v>
      </c>
      <c r="C25" s="37">
        <f>'Variable Input'!C23</f>
        <v>2</v>
      </c>
      <c r="D25" s="37">
        <f>'Variable Input'!D23</f>
        <v>2</v>
      </c>
      <c r="E25" s="39">
        <f>'Variable Input'!J23</f>
        <v>2421100</v>
      </c>
      <c r="F25" s="39">
        <f>'Variable Input'!K23</f>
        <v>685900</v>
      </c>
      <c r="G25" s="39">
        <f>'Variable Input'!L23</f>
        <v>982000</v>
      </c>
      <c r="H25" s="39">
        <f>'Variable Input'!M23</f>
        <v>63606100</v>
      </c>
      <c r="I25" s="45">
        <f t="shared" si="2"/>
        <v>0.06428628700706379</v>
      </c>
      <c r="J25" s="45">
        <f t="shared" si="3"/>
        <v>-0.010116246161664039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5.75">
      <c r="A26" s="37">
        <f>'Variable Input'!A24</f>
        <v>210055</v>
      </c>
      <c r="B26" s="37" t="str">
        <f>'Variable Input'!B24</f>
        <v>Laurel Regional Hospital</v>
      </c>
      <c r="C26" s="37">
        <f>'Variable Input'!C24</f>
        <v>2</v>
      </c>
      <c r="D26" s="37">
        <f>'Variable Input'!D24</f>
        <v>2</v>
      </c>
      <c r="E26" s="39">
        <f>'Variable Input'!J24</f>
        <v>2549500</v>
      </c>
      <c r="F26" s="39">
        <f>'Variable Input'!K24</f>
        <v>1347800</v>
      </c>
      <c r="G26" s="39">
        <f>'Variable Input'!L24</f>
        <v>601300</v>
      </c>
      <c r="H26" s="39">
        <f>'Variable Input'!M24</f>
        <v>79839500</v>
      </c>
      <c r="I26" s="45">
        <f t="shared" si="2"/>
        <v>0.05634554324613757</v>
      </c>
      <c r="J26" s="45">
        <f t="shared" si="3"/>
        <v>-0.014086618042127151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5.75">
      <c r="A27" s="37">
        <f>'Variable Input'!A25</f>
        <v>210037</v>
      </c>
      <c r="B27" s="37" t="str">
        <f>'Variable Input'!B25</f>
        <v>Memorial Hospital at Easton</v>
      </c>
      <c r="C27" s="37">
        <f>'Variable Input'!C25</f>
        <v>2</v>
      </c>
      <c r="D27" s="37">
        <f>'Variable Input'!D25</f>
        <v>2</v>
      </c>
      <c r="E27" s="39">
        <f>'Variable Input'!J25</f>
        <v>8084900</v>
      </c>
      <c r="F27" s="39">
        <f>'Variable Input'!K25</f>
        <v>2605500</v>
      </c>
      <c r="G27" s="39">
        <f>'Variable Input'!L25</f>
        <v>2099200</v>
      </c>
      <c r="H27" s="39">
        <f>'Variable Input'!M25</f>
        <v>125451500</v>
      </c>
      <c r="I27" s="45">
        <f t="shared" si="2"/>
        <v>0.1019485617947972</v>
      </c>
      <c r="J27" s="45">
        <f t="shared" si="3"/>
        <v>0.008714891232202662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.75">
      <c r="A28" s="37">
        <f>'Variable Input'!A26</f>
        <v>210018</v>
      </c>
      <c r="B28" s="37" t="str">
        <f>'Variable Input'!B26</f>
        <v>Montgomery General Hospital</v>
      </c>
      <c r="C28" s="37">
        <f>'Variable Input'!C26</f>
        <v>2</v>
      </c>
      <c r="D28" s="37">
        <f>'Variable Input'!D26</f>
        <v>2</v>
      </c>
      <c r="E28" s="39">
        <f>'Variable Input'!J26</f>
        <v>7150100</v>
      </c>
      <c r="F28" s="39">
        <f>'Variable Input'!K26</f>
        <v>1489800</v>
      </c>
      <c r="G28" s="39">
        <f>'Variable Input'!L26</f>
        <v>807800</v>
      </c>
      <c r="H28" s="39">
        <f>'Variable Input'!M26</f>
        <v>110107300</v>
      </c>
      <c r="I28" s="45">
        <f t="shared" si="2"/>
        <v>0.08580448344478522</v>
      </c>
      <c r="J28" s="45">
        <f t="shared" si="3"/>
        <v>0.0006428520571966773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.75">
      <c r="A29" s="37">
        <f>'Variable Input'!A27</f>
        <v>210043</v>
      </c>
      <c r="B29" s="37" t="str">
        <f>'Variable Input'!B27</f>
        <v>Baltimore Washington Medical Center</v>
      </c>
      <c r="C29" s="37">
        <f>'Variable Input'!C27</f>
        <v>2</v>
      </c>
      <c r="D29" s="37">
        <f>'Variable Input'!D27</f>
        <v>2</v>
      </c>
      <c r="E29" s="39">
        <f>'Variable Input'!J27</f>
        <v>14483100</v>
      </c>
      <c r="F29" s="39">
        <f>'Variable Input'!K27</f>
        <v>3656600</v>
      </c>
      <c r="G29" s="39">
        <f>'Variable Input'!L27</f>
        <v>1059400</v>
      </c>
      <c r="H29" s="39">
        <f>'Variable Input'!M27</f>
        <v>232400600</v>
      </c>
      <c r="I29" s="45">
        <f t="shared" si="2"/>
        <v>0.08261209308409703</v>
      </c>
      <c r="J29" s="45">
        <f t="shared" si="3"/>
        <v>-0.0009533431231474182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.75">
      <c r="A30" s="37">
        <f>'Variable Input'!A28</f>
        <v>210040</v>
      </c>
      <c r="B30" s="37" t="str">
        <f>'Variable Input'!B28</f>
        <v>Northwest Hospital Center</v>
      </c>
      <c r="C30" s="37">
        <f>'Variable Input'!C28</f>
        <v>2</v>
      </c>
      <c r="D30" s="37">
        <f>'Variable Input'!D28</f>
        <v>2</v>
      </c>
      <c r="E30" s="39">
        <f>'Variable Input'!J28</f>
        <v>9506100</v>
      </c>
      <c r="F30" s="39">
        <f>'Variable Input'!K28</f>
        <v>2341900</v>
      </c>
      <c r="G30" s="39">
        <f>'Variable Input'!L28</f>
        <v>1532300</v>
      </c>
      <c r="H30" s="39">
        <f>'Variable Input'!M28</f>
        <v>154091800</v>
      </c>
      <c r="I30" s="45">
        <f t="shared" si="2"/>
        <v>0.0868333032646773</v>
      </c>
      <c r="J30" s="45">
        <f t="shared" si="3"/>
        <v>0.0011572619671427128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.75">
      <c r="A31" s="37">
        <f>'Variable Input'!A29</f>
        <v>210054</v>
      </c>
      <c r="B31" s="37" t="str">
        <f>'Variable Input'!B29</f>
        <v>Southern Maryland Hospital Center</v>
      </c>
      <c r="C31" s="37">
        <f>'Variable Input'!C29</f>
        <v>2</v>
      </c>
      <c r="D31" s="37">
        <f>'Variable Input'!D29</f>
        <v>2</v>
      </c>
      <c r="E31" s="39">
        <f>'Variable Input'!J29</f>
        <v>5724600</v>
      </c>
      <c r="F31" s="39">
        <f>'Variable Input'!K29</f>
        <v>3033900</v>
      </c>
      <c r="G31" s="39">
        <f>'Variable Input'!L29</f>
        <v>940400</v>
      </c>
      <c r="H31" s="39">
        <f>'Variable Input'!M29</f>
        <v>166972000</v>
      </c>
      <c r="I31" s="45">
        <f t="shared" si="2"/>
        <v>0.05808698464413195</v>
      </c>
      <c r="J31" s="45">
        <f t="shared" si="3"/>
        <v>-0.01321589734312996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.75">
      <c r="A32" s="37">
        <f>'Variable Input'!A30</f>
        <v>210028</v>
      </c>
      <c r="B32" s="37" t="str">
        <f>'Variable Input'!B30</f>
        <v>St. Mary's Hospital</v>
      </c>
      <c r="C32" s="37">
        <f>'Variable Input'!C30</f>
        <v>2</v>
      </c>
      <c r="D32" s="37">
        <f>'Variable Input'!D30</f>
        <v>2</v>
      </c>
      <c r="E32" s="39">
        <f>'Variable Input'!J30</f>
        <v>4270300</v>
      </c>
      <c r="F32" s="39">
        <f>'Variable Input'!K30</f>
        <v>1295300</v>
      </c>
      <c r="G32" s="39">
        <f>'Variable Input'!L30</f>
        <v>558200</v>
      </c>
      <c r="H32" s="39">
        <f>'Variable Input'!M30</f>
        <v>88623000</v>
      </c>
      <c r="I32" s="45">
        <f t="shared" si="2"/>
        <v>0.06909944371100053</v>
      </c>
      <c r="J32" s="45">
        <f t="shared" si="3"/>
        <v>-0.007709667809695668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.75">
      <c r="A33" s="37">
        <f>'Variable Input'!A31</f>
        <v>210032</v>
      </c>
      <c r="B33" s="37" t="str">
        <f>'Variable Input'!B31</f>
        <v>Union of Cecil</v>
      </c>
      <c r="C33" s="37">
        <f>'Variable Input'!C31</f>
        <v>2</v>
      </c>
      <c r="D33" s="37">
        <f>'Variable Input'!D31</f>
        <v>2</v>
      </c>
      <c r="E33" s="39">
        <f>'Variable Input'!J31</f>
        <v>7412800</v>
      </c>
      <c r="F33" s="39">
        <f>'Variable Input'!K31</f>
        <v>3848400</v>
      </c>
      <c r="G33" s="39">
        <f>'Variable Input'!L31</f>
        <v>331300</v>
      </c>
      <c r="H33" s="39">
        <f>'Variable Input'!M31</f>
        <v>93647500</v>
      </c>
      <c r="I33" s="45">
        <f t="shared" si="2"/>
        <v>0.12378867561867642</v>
      </c>
      <c r="J33" s="45">
        <f t="shared" si="3"/>
        <v>0.019634948144142274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.75">
      <c r="A34" s="37">
        <f>'Variable Input'!A32</f>
        <v>210049</v>
      </c>
      <c r="B34" s="37" t="str">
        <f>'Variable Input'!B32</f>
        <v>Upper Chesapeake Medical Center</v>
      </c>
      <c r="C34" s="37">
        <f>'Variable Input'!C32</f>
        <v>2</v>
      </c>
      <c r="D34" s="37">
        <f>'Variable Input'!D32</f>
        <v>2</v>
      </c>
      <c r="E34" s="39">
        <f>'Variable Input'!J32</f>
        <v>5847700</v>
      </c>
      <c r="F34" s="39">
        <f>'Variable Input'!K32</f>
        <v>5176700</v>
      </c>
      <c r="G34" s="39">
        <f>'Variable Input'!L32</f>
        <v>2119400</v>
      </c>
      <c r="H34" s="39">
        <f>'Variable Input'!M32</f>
        <v>143333200</v>
      </c>
      <c r="I34" s="45">
        <f t="shared" si="2"/>
        <v>0.0917010155358284</v>
      </c>
      <c r="J34" s="45">
        <f t="shared" si="3"/>
        <v>0.0035911181027182687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.75">
      <c r="A35" s="37"/>
      <c r="B35" s="21"/>
      <c r="C35" s="37"/>
      <c r="D35" s="37"/>
      <c r="E35" s="39">
        <f>SUM(E21:E34)</f>
        <v>93007500</v>
      </c>
      <c r="F35" s="39">
        <f>SUM(F21:F34)</f>
        <v>41273099.8</v>
      </c>
      <c r="G35" s="39">
        <f>SUM(G21:G34)</f>
        <v>16603000</v>
      </c>
      <c r="H35" s="39">
        <f>SUM(H21:H34)</f>
        <v>1726193200</v>
      </c>
      <c r="I35" s="45">
        <f t="shared" si="2"/>
        <v>0.08740829230470842</v>
      </c>
      <c r="J35" s="45">
        <f t="shared" si="3"/>
        <v>0.0014447564871582774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.75">
      <c r="A36" s="37"/>
      <c r="B36" s="21"/>
      <c r="C36" s="37"/>
      <c r="D36" s="37"/>
      <c r="E36" s="39"/>
      <c r="F36" s="39"/>
      <c r="G36" s="39"/>
      <c r="H36" s="39"/>
      <c r="I36" s="45"/>
      <c r="J36" s="45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.75">
      <c r="A37" s="37">
        <f>'Variable Input'!A33</f>
        <v>210061</v>
      </c>
      <c r="B37" s="37" t="str">
        <f>'Variable Input'!B33</f>
        <v>Atlantic General Hospital</v>
      </c>
      <c r="C37" s="37">
        <f>'Variable Input'!C33</f>
        <v>3</v>
      </c>
      <c r="D37" s="37">
        <f>'Variable Input'!D33</f>
        <v>3</v>
      </c>
      <c r="E37" s="39">
        <f>'Variable Input'!J33</f>
        <v>2924900</v>
      </c>
      <c r="F37" s="39">
        <f>'Variable Input'!K33</f>
        <v>1057000</v>
      </c>
      <c r="G37" s="39">
        <f>'Variable Input'!L33</f>
        <v>686200</v>
      </c>
      <c r="H37" s="39">
        <f>'Variable Input'!M33</f>
        <v>54458600</v>
      </c>
      <c r="I37" s="45">
        <f aca="true" t="shared" si="4" ref="I37:I43">SUM(E37:G37)/H37</f>
        <v>0.08571832548027308</v>
      </c>
      <c r="J37" s="45">
        <f aca="true" t="shared" si="5" ref="J37:J43">(I37-$I$65)*0.5</f>
        <v>0.0005997730749406072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.75">
      <c r="A38" s="37">
        <f>'Variable Input'!A34</f>
        <v>210030</v>
      </c>
      <c r="B38" s="37" t="str">
        <f>'Variable Input'!B34</f>
        <v>Chester River Hospital Center</v>
      </c>
      <c r="C38" s="37">
        <f>'Variable Input'!C34</f>
        <v>3</v>
      </c>
      <c r="D38" s="37">
        <f>'Variable Input'!D34</f>
        <v>3</v>
      </c>
      <c r="E38" s="39">
        <f>'Variable Input'!J34</f>
        <v>3466500</v>
      </c>
      <c r="F38" s="39">
        <f>'Variable Input'!K34</f>
        <v>630400</v>
      </c>
      <c r="G38" s="39">
        <f>'Variable Input'!L34</f>
        <v>116700</v>
      </c>
      <c r="H38" s="39">
        <f>'Variable Input'!M34</f>
        <v>49476200</v>
      </c>
      <c r="I38" s="45">
        <f t="shared" si="4"/>
        <v>0.08516417994914727</v>
      </c>
      <c r="J38" s="45">
        <f t="shared" si="5"/>
        <v>0.0003227003093776992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.75">
      <c r="A39" s="37">
        <f>'Variable Input'!A35</f>
        <v>210010</v>
      </c>
      <c r="B39" s="37" t="str">
        <f>'Variable Input'!B35</f>
        <v>Dorchester General Hospital</v>
      </c>
      <c r="C39" s="37">
        <f>'Variable Input'!C35</f>
        <v>3</v>
      </c>
      <c r="D39" s="37">
        <f>'Variable Input'!D35</f>
        <v>3</v>
      </c>
      <c r="E39" s="39">
        <f>'Variable Input'!J35</f>
        <v>2545300</v>
      </c>
      <c r="F39" s="39">
        <f>'Variable Input'!K35</f>
        <v>370500</v>
      </c>
      <c r="G39" s="39">
        <f>'Variable Input'!L35</f>
        <v>708800</v>
      </c>
      <c r="H39" s="39">
        <f>'Variable Input'!M35</f>
        <v>39694300</v>
      </c>
      <c r="I39" s="45">
        <f t="shared" si="4"/>
        <v>0.09131285852124864</v>
      </c>
      <c r="J39" s="45">
        <f t="shared" si="5"/>
        <v>0.0033970395954283847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.75">
      <c r="A40" s="37">
        <f>'Variable Input'!A36</f>
        <v>210060</v>
      </c>
      <c r="B40" s="37" t="str">
        <f>'Variable Input'!B36</f>
        <v>Fort Washington Medical Center</v>
      </c>
      <c r="C40" s="37">
        <f>'Variable Input'!C36</f>
        <v>3</v>
      </c>
      <c r="D40" s="37">
        <f>'Variable Input'!D36</f>
        <v>3</v>
      </c>
      <c r="E40" s="39">
        <f>'Variable Input'!J36</f>
        <v>1165300</v>
      </c>
      <c r="F40" s="39">
        <f>'Variable Input'!K36</f>
        <v>820700</v>
      </c>
      <c r="G40" s="39">
        <f>'Variable Input'!L36</f>
        <v>629000</v>
      </c>
      <c r="H40" s="39">
        <f>'Variable Input'!M36</f>
        <v>35214800</v>
      </c>
      <c r="I40" s="45">
        <f t="shared" si="4"/>
        <v>0.07425855038222566</v>
      </c>
      <c r="J40" s="45">
        <f t="shared" si="5"/>
        <v>-0.005130114474083104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.75">
      <c r="A41" s="37">
        <f>'Variable Input'!A37</f>
        <v>210017</v>
      </c>
      <c r="B41" s="37" t="str">
        <f>'Variable Input'!B37</f>
        <v>Garrett County Memorial Hospital</v>
      </c>
      <c r="C41" s="37">
        <f>'Variable Input'!C37</f>
        <v>3</v>
      </c>
      <c r="D41" s="37">
        <f>'Variable Input'!D37</f>
        <v>3</v>
      </c>
      <c r="E41" s="39">
        <f>'Variable Input'!J37</f>
        <v>2462800</v>
      </c>
      <c r="F41" s="39">
        <f>'Variable Input'!K37</f>
        <v>268400</v>
      </c>
      <c r="G41" s="39">
        <f>'Variable Input'!L37</f>
        <v>115300</v>
      </c>
      <c r="H41" s="39">
        <f>'Variable Input'!M37</f>
        <v>28380500</v>
      </c>
      <c r="I41" s="45">
        <f t="shared" si="4"/>
        <v>0.10029773964517891</v>
      </c>
      <c r="J41" s="45">
        <f t="shared" si="5"/>
        <v>0.00788948015739352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.75">
      <c r="A42" s="37">
        <f>'Variable Input'!A38</f>
        <v>210045</v>
      </c>
      <c r="B42" s="37" t="str">
        <f>'Variable Input'!B38</f>
        <v>McCready Memorial Hospital</v>
      </c>
      <c r="C42" s="37">
        <f>'Variable Input'!C38</f>
        <v>3</v>
      </c>
      <c r="D42" s="37">
        <f>'Variable Input'!D38</f>
        <v>3</v>
      </c>
      <c r="E42" s="39">
        <f>'Variable Input'!J38</f>
        <v>421800</v>
      </c>
      <c r="F42" s="39">
        <f>'Variable Input'!K38</f>
        <v>153700</v>
      </c>
      <c r="G42" s="39">
        <f>'Variable Input'!L38</f>
        <v>376300</v>
      </c>
      <c r="H42" s="39">
        <f>'Variable Input'!M38</f>
        <v>11457000</v>
      </c>
      <c r="I42" s="45">
        <f t="shared" si="4"/>
        <v>0.08307584882604521</v>
      </c>
      <c r="J42" s="45">
        <f t="shared" si="5"/>
        <v>-0.0007214652521733284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.75">
      <c r="A43" s="37"/>
      <c r="B43" s="21"/>
      <c r="C43" s="37"/>
      <c r="D43" s="37"/>
      <c r="E43" s="39">
        <f>SUM(E37:E42)</f>
        <v>12986600</v>
      </c>
      <c r="F43" s="39">
        <f>SUM(F37:F42)</f>
        <v>3300700</v>
      </c>
      <c r="G43" s="39">
        <f>SUM(G37:G42)</f>
        <v>2632300</v>
      </c>
      <c r="H43" s="39">
        <f>SUM(H37:H42)</f>
        <v>218681400</v>
      </c>
      <c r="I43" s="45">
        <f t="shared" si="4"/>
        <v>0.08651673164704451</v>
      </c>
      <c r="J43" s="45">
        <f t="shared" si="5"/>
        <v>0.000998976158326323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.75">
      <c r="A44" s="37"/>
      <c r="B44" s="21"/>
      <c r="C44" s="37"/>
      <c r="D44" s="37"/>
      <c r="E44" s="39"/>
      <c r="F44" s="39"/>
      <c r="G44" s="39"/>
      <c r="H44" s="39"/>
      <c r="I44" s="45"/>
      <c r="J44" s="45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.75">
      <c r="A45" s="37">
        <f>'Variable Input'!A39</f>
        <v>210013</v>
      </c>
      <c r="B45" s="37" t="str">
        <f>'Variable Input'!B39</f>
        <v>Bon Secours Hospital</v>
      </c>
      <c r="C45" s="37">
        <f>'Variable Input'!C39</f>
        <v>4</v>
      </c>
      <c r="D45" s="37">
        <f>'Variable Input'!D39</f>
        <v>4</v>
      </c>
      <c r="E45" s="39">
        <f>'Variable Input'!J39</f>
        <v>3249300</v>
      </c>
      <c r="F45" s="39">
        <f>'Variable Input'!K39</f>
        <v>3158900</v>
      </c>
      <c r="G45" s="39">
        <f>'Variable Input'!L39</f>
        <v>1929000</v>
      </c>
      <c r="H45" s="39">
        <f>'Variable Input'!M39</f>
        <v>83998169.3</v>
      </c>
      <c r="I45" s="45">
        <f aca="true" t="shared" si="6" ref="I45:I53">SUM(E45:G45)/H45</f>
        <v>0.0992545441106417</v>
      </c>
      <c r="J45" s="45">
        <f aca="true" t="shared" si="7" ref="J45:J53">(I45-$I$65)*0.5</f>
        <v>0.007367882390124918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.75">
      <c r="A46" s="37">
        <f>'Variable Input'!A40</f>
        <v>210034</v>
      </c>
      <c r="B46" s="37" t="str">
        <f>'Variable Input'!B40</f>
        <v>Harbor Hospital Center</v>
      </c>
      <c r="C46" s="37">
        <f>'Variable Input'!C40</f>
        <v>4</v>
      </c>
      <c r="D46" s="37">
        <f>'Variable Input'!D40</f>
        <v>4</v>
      </c>
      <c r="E46" s="39">
        <f>'Variable Input'!J40</f>
        <v>8483600</v>
      </c>
      <c r="F46" s="39">
        <f>'Variable Input'!K40</f>
        <v>2106800</v>
      </c>
      <c r="G46" s="39">
        <f>'Variable Input'!L40</f>
        <v>1728300</v>
      </c>
      <c r="H46" s="39">
        <f>'Variable Input'!M40</f>
        <v>156529427</v>
      </c>
      <c r="I46" s="45">
        <f t="shared" si="6"/>
        <v>0.07869894010408662</v>
      </c>
      <c r="J46" s="45">
        <f t="shared" si="7"/>
        <v>-0.002909919613152623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.75">
      <c r="A47" s="37">
        <f>'Variable Input'!A41</f>
        <v>210038</v>
      </c>
      <c r="B47" s="37" t="str">
        <f>'Variable Input'!B41</f>
        <v>Maryland General Hospital</v>
      </c>
      <c r="C47" s="37">
        <f>'Variable Input'!C41</f>
        <v>4</v>
      </c>
      <c r="D47" s="37">
        <f>'Variable Input'!D41</f>
        <v>4</v>
      </c>
      <c r="E47" s="39">
        <f>'Variable Input'!J41</f>
        <v>7461300</v>
      </c>
      <c r="F47" s="39">
        <f>'Variable Input'!K41</f>
        <v>1245300</v>
      </c>
      <c r="G47" s="39">
        <f>'Variable Input'!L41</f>
        <v>833500</v>
      </c>
      <c r="H47" s="39">
        <f>'Variable Input'!M41</f>
        <v>135087000</v>
      </c>
      <c r="I47" s="45">
        <f t="shared" si="6"/>
        <v>0.07062189551918394</v>
      </c>
      <c r="J47" s="45">
        <f t="shared" si="7"/>
        <v>-0.0069484419056039665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.75">
      <c r="A48" s="37">
        <f>'Variable Input'!A42</f>
        <v>210029</v>
      </c>
      <c r="B48" s="37" t="str">
        <f>'Variable Input'!B42</f>
        <v>Johns Hopkins Bayview Medical Center</v>
      </c>
      <c r="C48" s="37">
        <f>'Variable Input'!C42</f>
        <v>4</v>
      </c>
      <c r="D48" s="37">
        <f>'Variable Input'!D42</f>
        <v>5</v>
      </c>
      <c r="E48" s="39">
        <f>'Variable Input'!J42</f>
        <v>20698400</v>
      </c>
      <c r="F48" s="39">
        <f>'Variable Input'!K42</f>
        <v>3648400</v>
      </c>
      <c r="G48" s="39">
        <f>'Variable Input'!L42</f>
        <v>4440000</v>
      </c>
      <c r="H48" s="39">
        <f>'Variable Input'!M42</f>
        <v>413255300</v>
      </c>
      <c r="I48" s="45">
        <f t="shared" si="6"/>
        <v>0.06965863474709218</v>
      </c>
      <c r="J48" s="45">
        <f t="shared" si="7"/>
        <v>-0.007430072291649846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.75">
      <c r="A49" s="37">
        <f>'Variable Input'!A43</f>
        <v>210008</v>
      </c>
      <c r="B49" s="37" t="str">
        <f>'Variable Input'!B43</f>
        <v>Mercy Medical Center</v>
      </c>
      <c r="C49" s="37">
        <f>'Variable Input'!C43</f>
        <v>4</v>
      </c>
      <c r="D49" s="37">
        <f>'Variable Input'!D43</f>
        <v>5</v>
      </c>
      <c r="E49" s="39">
        <f>'Variable Input'!J43</f>
        <v>16964000</v>
      </c>
      <c r="F49" s="39">
        <f>'Variable Input'!K43</f>
        <v>6895300</v>
      </c>
      <c r="G49" s="39">
        <f>'Variable Input'!L43</f>
        <v>2840100</v>
      </c>
      <c r="H49" s="39">
        <f>'Variable Input'!M43</f>
        <v>289220600</v>
      </c>
      <c r="I49" s="45">
        <f t="shared" si="6"/>
        <v>0.09231500107530377</v>
      </c>
      <c r="J49" s="45">
        <f t="shared" si="7"/>
        <v>0.003898110872455951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.75">
      <c r="A50" s="37">
        <f>'Variable Input'!A44</f>
        <v>210003</v>
      </c>
      <c r="B50" s="37" t="str">
        <f>'Variable Input'!B44</f>
        <v>Prince Georges Hospital Center</v>
      </c>
      <c r="C50" s="37">
        <f>'Variable Input'!C44</f>
        <v>4</v>
      </c>
      <c r="D50" s="37">
        <f>'Variable Input'!D44</f>
        <v>5</v>
      </c>
      <c r="E50" s="39">
        <f>'Variable Input'!J44</f>
        <v>4642900</v>
      </c>
      <c r="F50" s="39">
        <f>'Variable Input'!K44</f>
        <v>2330500</v>
      </c>
      <c r="G50" s="39">
        <f>'Variable Input'!L44</f>
        <v>2928000</v>
      </c>
      <c r="H50" s="39">
        <f>'Variable Input'!M44</f>
        <v>198288500</v>
      </c>
      <c r="I50" s="45">
        <f t="shared" si="6"/>
        <v>0.04993431288249192</v>
      </c>
      <c r="J50" s="45">
        <f t="shared" si="7"/>
        <v>-0.017292233223949974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.75">
      <c r="A51" s="37">
        <f>'Variable Input'!A45</f>
        <v>210012</v>
      </c>
      <c r="B51" s="37" t="str">
        <f>'Variable Input'!B45</f>
        <v>Sinai Hospital</v>
      </c>
      <c r="C51" s="37">
        <f>'Variable Input'!C45</f>
        <v>4</v>
      </c>
      <c r="D51" s="37">
        <f>'Variable Input'!D45</f>
        <v>5</v>
      </c>
      <c r="E51" s="39">
        <f>'Variable Input'!J45</f>
        <v>37491900</v>
      </c>
      <c r="F51" s="39">
        <f>'Variable Input'!K45</f>
        <v>8348800</v>
      </c>
      <c r="G51" s="39">
        <f>'Variable Input'!L45</f>
        <v>5532200</v>
      </c>
      <c r="H51" s="39">
        <f>'Variable Input'!M45</f>
        <v>485322300</v>
      </c>
      <c r="I51" s="45">
        <f t="shared" si="6"/>
        <v>0.10585316190910658</v>
      </c>
      <c r="J51" s="45">
        <f t="shared" si="7"/>
        <v>0.010667191289357357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.75">
      <c r="A52" s="37">
        <f>'Variable Input'!A46</f>
        <v>210024</v>
      </c>
      <c r="B52" s="37" t="str">
        <f>'Variable Input'!B46</f>
        <v>Union Memorial Hospital</v>
      </c>
      <c r="C52" s="37">
        <f>'Variable Input'!C46</f>
        <v>4</v>
      </c>
      <c r="D52" s="37">
        <f>'Variable Input'!D46</f>
        <v>5</v>
      </c>
      <c r="E52" s="39">
        <f>'Variable Input'!J46</f>
        <v>12814100</v>
      </c>
      <c r="F52" s="39">
        <f>'Variable Input'!K46</f>
        <v>3847300</v>
      </c>
      <c r="G52" s="39">
        <f>'Variable Input'!L46</f>
        <v>3820300</v>
      </c>
      <c r="H52" s="39">
        <f>'Variable Input'!M46</f>
        <v>318472800</v>
      </c>
      <c r="I52" s="45">
        <f t="shared" si="6"/>
        <v>0.06431224267818163</v>
      </c>
      <c r="J52" s="45">
        <f t="shared" si="7"/>
        <v>-0.01010326832610512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.75">
      <c r="A53" s="37"/>
      <c r="B53" s="21"/>
      <c r="C53" s="37"/>
      <c r="D53" s="37"/>
      <c r="E53" s="39">
        <f>SUM(E45:E52)</f>
        <v>111805500</v>
      </c>
      <c r="F53" s="39">
        <f>SUM(F45:F52)</f>
        <v>31581300</v>
      </c>
      <c r="G53" s="39">
        <f>SUM(G45:G52)</f>
        <v>24051400</v>
      </c>
      <c r="H53" s="39">
        <f>SUM(H45:H52)</f>
        <v>2080174096.3</v>
      </c>
      <c r="I53" s="45">
        <f t="shared" si="6"/>
        <v>0.08049239739011359</v>
      </c>
      <c r="J53" s="45">
        <f t="shared" si="7"/>
        <v>-0.0020131909701391407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.75">
      <c r="A54" s="37"/>
      <c r="B54" s="21"/>
      <c r="C54" s="37"/>
      <c r="D54" s="37"/>
      <c r="E54" s="39"/>
      <c r="F54" s="39"/>
      <c r="G54" s="39"/>
      <c r="H54" s="39"/>
      <c r="I54" s="45"/>
      <c r="J54" s="45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.75">
      <c r="A55" s="37">
        <f>'Variable Input'!A47</f>
        <v>910029</v>
      </c>
      <c r="B55" s="37" t="str">
        <f>'Variable Input'!B47</f>
        <v>Johns Hopkins Bayview Medical Center</v>
      </c>
      <c r="C55" s="37">
        <f>'Variable Input'!C47</f>
        <v>4</v>
      </c>
      <c r="D55" s="37">
        <f>'Variable Input'!D47</f>
        <v>5</v>
      </c>
      <c r="E55" s="39">
        <f>'Variable Input'!J47</f>
        <v>20698400</v>
      </c>
      <c r="F55" s="39">
        <f>'Variable Input'!K47</f>
        <v>3648400</v>
      </c>
      <c r="G55" s="39">
        <f>'Variable Input'!L47</f>
        <v>4440000</v>
      </c>
      <c r="H55" s="39">
        <f>'Variable Input'!M47</f>
        <v>413255300</v>
      </c>
      <c r="I55" s="45">
        <f aca="true" t="shared" si="8" ref="I55:I62">SUM(E55:G55)/H55</f>
        <v>0.06965863474709218</v>
      </c>
      <c r="J55" s="45">
        <f aca="true" t="shared" si="9" ref="J55:J62">(I55-$I$65)*0.5</f>
        <v>-0.007430072291649846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.75">
      <c r="A56" s="37">
        <f>'Variable Input'!A48</f>
        <v>210009</v>
      </c>
      <c r="B56" s="37" t="str">
        <f>'Variable Input'!B48</f>
        <v>Johns Hopkins Hospital</v>
      </c>
      <c r="C56" s="37">
        <f>'Variable Input'!C48</f>
        <v>5</v>
      </c>
      <c r="D56" s="37">
        <f>'Variable Input'!D48</f>
        <v>5</v>
      </c>
      <c r="E56" s="39">
        <f>'Variable Input'!J48</f>
        <v>51267100</v>
      </c>
      <c r="F56" s="39">
        <f>'Variable Input'!K48</f>
        <v>18382100</v>
      </c>
      <c r="G56" s="39">
        <f>'Variable Input'!L48</f>
        <v>16539500</v>
      </c>
      <c r="H56" s="39">
        <f>'Variable Input'!M48</f>
        <v>1298299100</v>
      </c>
      <c r="I56" s="45">
        <f t="shared" si="8"/>
        <v>0.06638585823559455</v>
      </c>
      <c r="J56" s="45">
        <f t="shared" si="9"/>
        <v>-0.00906646054739866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.75">
      <c r="A57" s="37">
        <f>'Variable Input'!A49</f>
        <v>910008</v>
      </c>
      <c r="B57" s="37" t="str">
        <f>'Variable Input'!B49</f>
        <v>Mercy Medical Center                </v>
      </c>
      <c r="C57" s="37">
        <f>'Variable Input'!C49</f>
        <v>4</v>
      </c>
      <c r="D57" s="37">
        <f>'Variable Input'!D49</f>
        <v>5</v>
      </c>
      <c r="E57" s="39">
        <f>'Variable Input'!J49</f>
        <v>16964000</v>
      </c>
      <c r="F57" s="39">
        <f>'Variable Input'!K49</f>
        <v>6895300</v>
      </c>
      <c r="G57" s="39">
        <f>'Variable Input'!L49</f>
        <v>2840100</v>
      </c>
      <c r="H57" s="39">
        <f>'Variable Input'!M49</f>
        <v>289220600</v>
      </c>
      <c r="I57" s="45">
        <f t="shared" si="8"/>
        <v>0.09231500107530377</v>
      </c>
      <c r="J57" s="45">
        <f t="shared" si="9"/>
        <v>0.003898110872455951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.75">
      <c r="A58" s="37">
        <f>'Variable Input'!A50</f>
        <v>910003</v>
      </c>
      <c r="B58" s="37" t="str">
        <f>'Variable Input'!B50</f>
        <v>Prince Georges Hospital Center      </v>
      </c>
      <c r="C58" s="37">
        <f>'Variable Input'!C50</f>
        <v>4</v>
      </c>
      <c r="D58" s="37">
        <f>'Variable Input'!D50</f>
        <v>5</v>
      </c>
      <c r="E58" s="39">
        <f>'Variable Input'!J50</f>
        <v>4642900</v>
      </c>
      <c r="F58" s="39">
        <f>'Variable Input'!K50</f>
        <v>2330500</v>
      </c>
      <c r="G58" s="39">
        <f>'Variable Input'!L50</f>
        <v>2928000</v>
      </c>
      <c r="H58" s="39">
        <f>'Variable Input'!M50</f>
        <v>198288500</v>
      </c>
      <c r="I58" s="45">
        <f t="shared" si="8"/>
        <v>0.04993431288249192</v>
      </c>
      <c r="J58" s="45">
        <f t="shared" si="9"/>
        <v>-0.017292233223949974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.75">
      <c r="A59" s="37">
        <f>'Variable Input'!A51</f>
        <v>910012</v>
      </c>
      <c r="B59" s="37" t="str">
        <f>'Variable Input'!B51</f>
        <v>Sinai Hospital                      </v>
      </c>
      <c r="C59" s="37">
        <f>'Variable Input'!C51</f>
        <v>4</v>
      </c>
      <c r="D59" s="37">
        <f>'Variable Input'!D51</f>
        <v>5</v>
      </c>
      <c r="E59" s="39">
        <f>'Variable Input'!J51</f>
        <v>37491900</v>
      </c>
      <c r="F59" s="39">
        <f>'Variable Input'!K51</f>
        <v>8348800</v>
      </c>
      <c r="G59" s="39">
        <f>'Variable Input'!L51</f>
        <v>5532200</v>
      </c>
      <c r="H59" s="39">
        <f>'Variable Input'!M51</f>
        <v>485322300</v>
      </c>
      <c r="I59" s="45">
        <f t="shared" si="8"/>
        <v>0.10585316190910658</v>
      </c>
      <c r="J59" s="45">
        <f t="shared" si="9"/>
        <v>0.010667191289357357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.75">
      <c r="A60" s="37">
        <f>'Variable Input'!A52</f>
        <v>910024</v>
      </c>
      <c r="B60" s="37" t="str">
        <f>'Variable Input'!B52</f>
        <v>Union Memorial Hospital             </v>
      </c>
      <c r="C60" s="37">
        <f>'Variable Input'!C52</f>
        <v>4</v>
      </c>
      <c r="D60" s="37">
        <f>'Variable Input'!D52</f>
        <v>5</v>
      </c>
      <c r="E60" s="39">
        <f>'Variable Input'!J52</f>
        <v>12814100</v>
      </c>
      <c r="F60" s="39">
        <f>'Variable Input'!K52</f>
        <v>3847300</v>
      </c>
      <c r="G60" s="39">
        <f>'Variable Input'!L52</f>
        <v>3820300</v>
      </c>
      <c r="H60" s="39">
        <f>'Variable Input'!M52</f>
        <v>318472800</v>
      </c>
      <c r="I60" s="45">
        <f t="shared" si="8"/>
        <v>0.06431224267818163</v>
      </c>
      <c r="J60" s="45">
        <f t="shared" si="9"/>
        <v>-0.01010326832610512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.75">
      <c r="A61" s="37">
        <f>'Variable Input'!A53</f>
        <v>210002</v>
      </c>
      <c r="B61" s="37" t="str">
        <f>'Variable Input'!B53</f>
        <v>University of Maryland Hospital</v>
      </c>
      <c r="C61" s="37">
        <f>'Variable Input'!C53</f>
        <v>5</v>
      </c>
      <c r="D61" s="37">
        <f>'Variable Input'!D53</f>
        <v>5</v>
      </c>
      <c r="E61" s="39">
        <f>'Variable Input'!J53</f>
        <v>63776000</v>
      </c>
      <c r="F61" s="39">
        <f>'Variable Input'!K53</f>
        <v>36904000</v>
      </c>
      <c r="G61" s="39">
        <f>'Variable Input'!L53</f>
        <v>6061500</v>
      </c>
      <c r="H61" s="39">
        <f>'Variable Input'!M53</f>
        <v>774992600</v>
      </c>
      <c r="I61" s="45">
        <f t="shared" si="8"/>
        <v>0.13773228286308797</v>
      </c>
      <c r="J61" s="45">
        <f t="shared" si="9"/>
        <v>0.026606751766348052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.75">
      <c r="A62" s="37"/>
      <c r="B62" s="21"/>
      <c r="C62" s="37"/>
      <c r="D62" s="37"/>
      <c r="E62" s="39">
        <f>SUM(E55:E61)</f>
        <v>207654400</v>
      </c>
      <c r="F62" s="39">
        <f>SUM(F55:F61)</f>
        <v>80356400</v>
      </c>
      <c r="G62" s="39">
        <f>SUM(G55:G61)</f>
        <v>42161600</v>
      </c>
      <c r="H62" s="39">
        <f>SUM(H55:H61)</f>
        <v>3777851200</v>
      </c>
      <c r="I62" s="45">
        <f t="shared" si="8"/>
        <v>0.08739687788656154</v>
      </c>
      <c r="J62" s="45">
        <f t="shared" si="9"/>
        <v>0.0014390492780848377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.75">
      <c r="A63" s="37"/>
      <c r="B63" s="21"/>
      <c r="C63" s="37"/>
      <c r="D63" s="37"/>
      <c r="E63" s="39"/>
      <c r="F63" s="39"/>
      <c r="G63" s="39"/>
      <c r="H63" s="39"/>
      <c r="I63" s="45"/>
      <c r="J63" s="45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.75">
      <c r="A64" s="37">
        <f>'Variable Input'!A54</f>
        <v>210058</v>
      </c>
      <c r="B64" s="37" t="str">
        <f>'Variable Input'!B54</f>
        <v>James Lawrence Kernan Hospital</v>
      </c>
      <c r="C64" s="37">
        <f>'Variable Input'!C54</f>
        <v>6</v>
      </c>
      <c r="D64" s="37">
        <f>'Variable Input'!D54</f>
        <v>6</v>
      </c>
      <c r="E64" s="39">
        <f>'Variable Input'!J54</f>
        <v>2941700</v>
      </c>
      <c r="F64" s="39">
        <f>'Variable Input'!K54</f>
        <v>754900</v>
      </c>
      <c r="G64" s="39">
        <f>'Variable Input'!L54</f>
        <v>998200</v>
      </c>
      <c r="H64" s="39">
        <f>'Variable Input'!M54</f>
        <v>88121900</v>
      </c>
      <c r="I64" s="45">
        <f>SUM(E64:G64)/H64</f>
        <v>0.05327620035428197</v>
      </c>
      <c r="J64" s="45">
        <f>(I64-$I$65)*0.5</f>
        <v>-0.01562128948805495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.75">
      <c r="A65" s="21"/>
      <c r="B65" s="21"/>
      <c r="C65" s="21"/>
      <c r="D65" s="21"/>
      <c r="E65" s="39">
        <f>SUM(E3:E18,E21:E34,E37:E42,E45:E52,E56,E61,E64)</f>
        <v>537958000</v>
      </c>
      <c r="F65" s="39">
        <f>SUM(F3:F18,F21:F34,F37:F42,F45:F52,F56,F61,F64)</f>
        <v>196349599.8</v>
      </c>
      <c r="G65" s="39">
        <f>SUM(G3:G18,G21:G34,G37:G42,G45:G52,G56,G61,G64)</f>
        <v>102044600</v>
      </c>
      <c r="H65" s="39">
        <f>SUM(H3:H18,H21:H34,H37:H42,H45:H52,H56,H61,H64)</f>
        <v>9895459996.3</v>
      </c>
      <c r="I65" s="45">
        <f>SUM(E65:G65)/H65</f>
        <v>0.08451877933039187</v>
      </c>
      <c r="J65" s="45">
        <f>(I65-$I$65)*0.5</f>
        <v>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="21" customFormat="1" ht="15.75"/>
    <row r="67" s="21" customFormat="1" ht="15.75"/>
    <row r="68" s="21" customFormat="1" ht="15.75"/>
    <row r="69" s="21" customFormat="1" ht="15.75"/>
    <row r="70" s="21" customFormat="1" ht="15.75"/>
    <row r="71" s="21" customFormat="1" ht="15.75"/>
    <row r="72" s="21" customFormat="1" ht="15.75"/>
    <row r="73" s="21" customFormat="1" ht="15.75"/>
    <row r="74" s="21" customFormat="1" ht="15.75"/>
    <row r="75" s="21" customFormat="1" ht="15.75"/>
    <row r="76" s="21" customFormat="1" ht="15.75"/>
    <row r="77" s="21" customFormat="1" ht="15.75"/>
    <row r="78" s="21" customFormat="1" ht="15.75"/>
    <row r="79" s="21" customFormat="1" ht="15.75"/>
    <row r="80" s="21" customFormat="1" ht="15.75"/>
    <row r="81" s="21" customFormat="1" ht="15.75"/>
    <row r="82" s="21" customFormat="1" ht="15.75"/>
    <row r="83" s="21" customFormat="1" ht="15.75"/>
    <row r="84" s="21" customFormat="1" ht="15.75"/>
    <row r="85" s="21" customFormat="1" ht="15.75"/>
    <row r="86" s="21" customFormat="1" ht="15.75"/>
    <row r="87" s="21" customFormat="1" ht="15.75"/>
    <row r="88" s="21" customFormat="1" ht="15.75"/>
    <row r="89" s="21" customFormat="1" ht="15.75"/>
    <row r="90" s="21" customFormat="1" ht="15.75"/>
    <row r="91" s="21" customFormat="1" ht="15.75"/>
    <row r="92" s="21" customFormat="1" ht="15.75"/>
    <row r="93" s="21" customFormat="1" ht="15.75"/>
    <row r="94" s="21" customFormat="1" ht="15.75"/>
    <row r="95" s="21" customFormat="1" ht="15.75"/>
    <row r="96" s="21" customFormat="1" ht="15.75"/>
    <row r="97" s="21" customFormat="1" ht="15.75"/>
    <row r="98" s="21" customFormat="1" ht="15.75"/>
    <row r="99" s="21" customFormat="1" ht="15.75"/>
    <row r="100" s="21" customFormat="1" ht="15.75"/>
    <row r="101" s="21" customFormat="1" ht="15.75"/>
    <row r="102" s="21" customFormat="1" ht="15.75"/>
    <row r="103" s="21" customFormat="1" ht="15.75"/>
    <row r="104" s="21" customFormat="1" ht="15.75"/>
    <row r="105" s="21" customFormat="1" ht="15.75"/>
    <row r="106" s="21" customFormat="1" ht="15.75"/>
    <row r="107" s="21" customFormat="1" ht="15.75"/>
    <row r="108" s="21" customFormat="1" ht="15.75"/>
    <row r="109" s="21" customFormat="1" ht="15.75"/>
    <row r="110" s="21" customFormat="1" ht="15.75"/>
    <row r="111" s="21" customFormat="1" ht="15.75"/>
    <row r="112" s="21" customFormat="1" ht="15.75"/>
    <row r="113" s="21" customFormat="1" ht="15.75"/>
    <row r="114" s="21" customFormat="1" ht="15.75"/>
    <row r="115" s="21" customFormat="1" ht="15.75"/>
  </sheetData>
  <sheetProtection/>
  <printOptions horizontalCentered="1"/>
  <pageMargins left="0.2" right="0.2" top="0.55" bottom="0.2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30.6640625" style="1" customWidth="1"/>
    <col min="3" max="6" width="9.6640625" style="1" customWidth="1"/>
    <col min="7" max="7" width="13.6640625" style="1" customWidth="1"/>
    <col min="8" max="8" width="14.6640625" style="1" customWidth="1"/>
    <col min="9" max="16384" width="9.6640625" style="1" customWidth="1"/>
  </cols>
  <sheetData>
    <row r="1" spans="1:256" ht="29.25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37.5" customHeight="1">
      <c r="A2" s="47" t="s">
        <v>2</v>
      </c>
      <c r="B2" s="43" t="s">
        <v>53</v>
      </c>
      <c r="C2" s="43" t="s">
        <v>54</v>
      </c>
      <c r="D2" s="43" t="s">
        <v>55</v>
      </c>
      <c r="E2" s="48" t="s">
        <v>20</v>
      </c>
      <c r="F2" s="48" t="s">
        <v>19</v>
      </c>
      <c r="G2" s="48" t="s">
        <v>76</v>
      </c>
      <c r="H2" s="48" t="s">
        <v>77</v>
      </c>
      <c r="I2" s="44" t="s">
        <v>78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.75">
      <c r="A3" s="37">
        <f>'Variable Input'!A3</f>
        <v>210023</v>
      </c>
      <c r="B3" s="37" t="str">
        <f>'Variable Input'!B3</f>
        <v>Anne Arundel Medical Center</v>
      </c>
      <c r="C3" s="37">
        <f>'Variable Input'!C3</f>
        <v>1</v>
      </c>
      <c r="D3" s="37">
        <f>'Variable Input'!D3</f>
        <v>1</v>
      </c>
      <c r="E3" s="39">
        <f>'Variable Input'!E3</f>
        <v>34377.8229854671</v>
      </c>
      <c r="F3" s="39">
        <f>'Variable Input'!F3</f>
        <v>9409.48814986764</v>
      </c>
      <c r="G3" s="39">
        <f aca="true" t="shared" si="0" ref="G3:G18">F3*E3</f>
        <v>323477718.00000006</v>
      </c>
      <c r="H3" s="39">
        <f>'Variable Input'!I3</f>
        <v>34534247.8300001</v>
      </c>
      <c r="I3" s="45">
        <f aca="true" t="shared" si="1" ref="I3:I19">H3/G3</f>
        <v>0.10675927864063915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5.75">
      <c r="A4" s="37">
        <f>'Variable Input'!A4</f>
        <v>210015</v>
      </c>
      <c r="B4" s="37" t="str">
        <f>'Variable Input'!B4</f>
        <v>Franklin Square Hospital Center</v>
      </c>
      <c r="C4" s="37">
        <f>'Variable Input'!C4</f>
        <v>1</v>
      </c>
      <c r="D4" s="37">
        <f>'Variable Input'!D4</f>
        <v>1</v>
      </c>
      <c r="E4" s="39">
        <f>'Variable Input'!E4</f>
        <v>38152.5855909785</v>
      </c>
      <c r="F4" s="39">
        <f>'Variable Input'!F4</f>
        <v>9143.9373137136</v>
      </c>
      <c r="G4" s="39">
        <f t="shared" si="0"/>
        <v>348864851.0000002</v>
      </c>
      <c r="H4" s="39">
        <f>'Variable Input'!I4</f>
        <v>86373021.2096045</v>
      </c>
      <c r="I4" s="45">
        <f t="shared" si="1"/>
        <v>0.24758304243612222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.75">
      <c r="A5" s="37">
        <f>'Variable Input'!A5</f>
        <v>210005</v>
      </c>
      <c r="B5" s="37" t="str">
        <f>'Variable Input'!B5</f>
        <v>Frederick Memorial Hospital</v>
      </c>
      <c r="C5" s="37">
        <f>'Variable Input'!C5</f>
        <v>1</v>
      </c>
      <c r="D5" s="37">
        <f>'Variable Input'!D5</f>
        <v>1</v>
      </c>
      <c r="E5" s="39">
        <f>'Variable Input'!E5</f>
        <v>25319.8777206187</v>
      </c>
      <c r="F5" s="39">
        <f>'Variable Input'!F5</f>
        <v>8561.58644966405</v>
      </c>
      <c r="G5" s="39">
        <f t="shared" si="0"/>
        <v>216778321.99999973</v>
      </c>
      <c r="H5" s="39">
        <f>'Variable Input'!I5</f>
        <v>41568569.2461865</v>
      </c>
      <c r="I5" s="45">
        <f t="shared" si="1"/>
        <v>0.19175611686018382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.75">
      <c r="A6" s="37">
        <f>'Variable Input'!A6</f>
        <v>210044</v>
      </c>
      <c r="B6" s="37" t="str">
        <f>'Variable Input'!B6</f>
        <v>GBMC</v>
      </c>
      <c r="C6" s="37">
        <f>'Variable Input'!C6</f>
        <v>1</v>
      </c>
      <c r="D6" s="37">
        <f>'Variable Input'!D6</f>
        <v>1</v>
      </c>
      <c r="E6" s="39">
        <f>'Variable Input'!E6</f>
        <v>33971.8468540268</v>
      </c>
      <c r="F6" s="39">
        <f>'Variable Input'!F6</f>
        <v>9856.65058007612</v>
      </c>
      <c r="G6" s="39">
        <f t="shared" si="0"/>
        <v>334848624.0000004</v>
      </c>
      <c r="H6" s="39">
        <f>'Variable Input'!I6</f>
        <v>25275136.8408776</v>
      </c>
      <c r="I6" s="45">
        <f t="shared" si="1"/>
        <v>0.07548227774971406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.75">
      <c r="A7" s="37">
        <f>'Variable Input'!A7</f>
        <v>210056</v>
      </c>
      <c r="B7" s="37" t="str">
        <f>'Variable Input'!B7</f>
        <v>Good Samaritan Hospital</v>
      </c>
      <c r="C7" s="37">
        <f>'Variable Input'!C7</f>
        <v>1</v>
      </c>
      <c r="D7" s="37">
        <f>'Variable Input'!D7</f>
        <v>1</v>
      </c>
      <c r="E7" s="39">
        <f>'Variable Input'!E7</f>
        <v>21309.0139042963</v>
      </c>
      <c r="F7" s="39">
        <f>'Variable Input'!F7</f>
        <v>11109.9639834703</v>
      </c>
      <c r="G7" s="39">
        <f t="shared" si="0"/>
        <v>236742376.9999997</v>
      </c>
      <c r="H7" s="39">
        <f>'Variable Input'!I7</f>
        <v>54996459.5399999</v>
      </c>
      <c r="I7" s="45">
        <f t="shared" si="1"/>
        <v>0.2323050914539055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5.75">
      <c r="A8" s="37">
        <f>'Variable Input'!A8</f>
        <v>210004</v>
      </c>
      <c r="B8" s="37" t="str">
        <f>'Variable Input'!B8</f>
        <v>Holy Cross Hospital</v>
      </c>
      <c r="C8" s="37">
        <f>'Variable Input'!C8</f>
        <v>1</v>
      </c>
      <c r="D8" s="37">
        <f>'Variable Input'!D8</f>
        <v>1</v>
      </c>
      <c r="E8" s="39">
        <f>'Variable Input'!E8</f>
        <v>41824.3553095854</v>
      </c>
      <c r="F8" s="39">
        <f>'Variable Input'!F8</f>
        <v>8208.09185124062</v>
      </c>
      <c r="G8" s="39">
        <f t="shared" si="0"/>
        <v>343298150.0000003</v>
      </c>
      <c r="H8" s="39">
        <f>'Variable Input'!I8</f>
        <v>76267522.97</v>
      </c>
      <c r="I8" s="45">
        <f t="shared" si="1"/>
        <v>0.22216118254642483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5.75">
      <c r="A9" s="37">
        <f>'Variable Input'!A9</f>
        <v>210048</v>
      </c>
      <c r="B9" s="37" t="str">
        <f>'Variable Input'!B9</f>
        <v>Howard County General Hospital</v>
      </c>
      <c r="C9" s="37">
        <f>'Variable Input'!C9</f>
        <v>1</v>
      </c>
      <c r="D9" s="37">
        <f>'Variable Input'!D9</f>
        <v>1</v>
      </c>
      <c r="E9" s="39">
        <f>'Variable Input'!E9</f>
        <v>22428.9271603914</v>
      </c>
      <c r="F9" s="39">
        <f>'Variable Input'!F9</f>
        <v>8526.24490830361</v>
      </c>
      <c r="G9" s="39">
        <f t="shared" si="0"/>
        <v>191234525.9999997</v>
      </c>
      <c r="H9" s="39">
        <f>'Variable Input'!I9</f>
        <v>32095988.3996547</v>
      </c>
      <c r="I9" s="45">
        <f t="shared" si="1"/>
        <v>0.1678357411237276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5.75">
      <c r="A10" s="37">
        <f>'Variable Input'!A10</f>
        <v>210025</v>
      </c>
      <c r="B10" s="37" t="str">
        <f>'Variable Input'!B10</f>
        <v>Memorial of Cumberland</v>
      </c>
      <c r="C10" s="37">
        <f>'Variable Input'!C10</f>
        <v>1</v>
      </c>
      <c r="D10" s="37">
        <f>'Variable Input'!D10</f>
        <v>1</v>
      </c>
      <c r="E10" s="39">
        <f>'Variable Input'!E10</f>
        <v>11585.8307271749</v>
      </c>
      <c r="F10" s="39">
        <f>'Variable Input'!F10</f>
        <v>8488.79396876723</v>
      </c>
      <c r="G10" s="39">
        <f t="shared" si="0"/>
        <v>98349730.00000034</v>
      </c>
      <c r="H10" s="39">
        <f>'Variable Input'!I10</f>
        <v>21471487.57</v>
      </c>
      <c r="I10" s="45">
        <f t="shared" si="1"/>
        <v>0.21831770732873315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5.75">
      <c r="A11" s="37">
        <f>'Variable Input'!A11</f>
        <v>210019</v>
      </c>
      <c r="B11" s="37" t="str">
        <f>'Variable Input'!B11</f>
        <v>Peninsula Regional Medical Center</v>
      </c>
      <c r="C11" s="37">
        <f>'Variable Input'!C11</f>
        <v>1</v>
      </c>
      <c r="D11" s="37">
        <f>'Variable Input'!D11</f>
        <v>1</v>
      </c>
      <c r="E11" s="39">
        <f>'Variable Input'!E11</f>
        <v>28274.2998882898</v>
      </c>
      <c r="F11" s="39">
        <f>'Variable Input'!F11</f>
        <v>10880.5772456072</v>
      </c>
      <c r="G11" s="39">
        <f t="shared" si="0"/>
        <v>307640704.00000024</v>
      </c>
      <c r="H11" s="39">
        <f>'Variable Input'!I11</f>
        <v>68032992.8497877</v>
      </c>
      <c r="I11" s="45">
        <f t="shared" si="1"/>
        <v>0.2211443153172203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.75">
      <c r="A12" s="37">
        <f>'Variable Input'!A12</f>
        <v>210027</v>
      </c>
      <c r="B12" s="37" t="str">
        <f>'Variable Input'!B12</f>
        <v>Braddock Hospital</v>
      </c>
      <c r="C12" s="37">
        <f>'Variable Input'!C12</f>
        <v>1</v>
      </c>
      <c r="D12" s="37">
        <f>'Variable Input'!D12</f>
        <v>1</v>
      </c>
      <c r="E12" s="39">
        <f>'Variable Input'!E12</f>
        <v>11559.811531735</v>
      </c>
      <c r="F12" s="39">
        <f>'Variable Input'!F12</f>
        <v>9418.49827751115</v>
      </c>
      <c r="G12" s="39">
        <f t="shared" si="0"/>
        <v>108876064.99999963</v>
      </c>
      <c r="H12" s="39">
        <f>'Variable Input'!I12</f>
        <v>19008112.1710576</v>
      </c>
      <c r="I12" s="45">
        <f t="shared" si="1"/>
        <v>0.17458485637828355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.75">
      <c r="A13" s="37">
        <f>'Variable Input'!A13</f>
        <v>210057</v>
      </c>
      <c r="B13" s="37" t="str">
        <f>'Variable Input'!B13</f>
        <v>Shady Grove Adventist Hospital</v>
      </c>
      <c r="C13" s="37">
        <f>'Variable Input'!C13</f>
        <v>1</v>
      </c>
      <c r="D13" s="37">
        <f>'Variable Input'!D13</f>
        <v>1</v>
      </c>
      <c r="E13" s="39">
        <f>'Variable Input'!E13</f>
        <v>30556.3318416292</v>
      </c>
      <c r="F13" s="39">
        <f>'Variable Input'!F13</f>
        <v>8695.13419925713</v>
      </c>
      <c r="G13" s="39">
        <f t="shared" si="0"/>
        <v>265691405.99999967</v>
      </c>
      <c r="H13" s="39">
        <f>'Variable Input'!I13</f>
        <v>54566874.0187278</v>
      </c>
      <c r="I13" s="45">
        <f t="shared" si="1"/>
        <v>0.20537688757131975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5.75">
      <c r="A14" s="37">
        <f>'Variable Input'!A14</f>
        <v>210011</v>
      </c>
      <c r="B14" s="37" t="str">
        <f>'Variable Input'!B14</f>
        <v>St. Agnes Hospital</v>
      </c>
      <c r="C14" s="37">
        <f>'Variable Input'!C14</f>
        <v>1</v>
      </c>
      <c r="D14" s="37">
        <f>'Variable Input'!D14</f>
        <v>1</v>
      </c>
      <c r="E14" s="39">
        <f>'Variable Input'!E14</f>
        <v>29135.5474856392</v>
      </c>
      <c r="F14" s="39">
        <f>'Variable Input'!F14</f>
        <v>9757.65281706575</v>
      </c>
      <c r="G14" s="39">
        <f t="shared" si="0"/>
        <v>284294557.00000024</v>
      </c>
      <c r="H14" s="39">
        <f>'Variable Input'!I14</f>
        <v>74398672.2561416</v>
      </c>
      <c r="I14" s="45">
        <f t="shared" si="1"/>
        <v>0.2616957322054588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5.75">
      <c r="A15" s="37">
        <f>'Variable Input'!A15</f>
        <v>210007</v>
      </c>
      <c r="B15" s="37" t="str">
        <f>'Variable Input'!B15</f>
        <v>St. Joseph Medical Center</v>
      </c>
      <c r="C15" s="37">
        <f>'Variable Input'!C15</f>
        <v>1</v>
      </c>
      <c r="D15" s="37">
        <f>'Variable Input'!D15</f>
        <v>1</v>
      </c>
      <c r="E15" s="39">
        <f>'Variable Input'!E15</f>
        <v>31149.016640401</v>
      </c>
      <c r="F15" s="39">
        <f>'Variable Input'!F15</f>
        <v>11300.4074595232</v>
      </c>
      <c r="G15" s="39">
        <f t="shared" si="0"/>
        <v>351996579.99999976</v>
      </c>
      <c r="H15" s="39">
        <f>'Variable Input'!I15</f>
        <v>34721269.229682</v>
      </c>
      <c r="I15" s="45">
        <f t="shared" si="1"/>
        <v>0.09864092778879278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.75">
      <c r="A16" s="37">
        <f>'Variable Input'!A16</f>
        <v>210022</v>
      </c>
      <c r="B16" s="37" t="str">
        <f>'Variable Input'!B16</f>
        <v>Suburban Hospital</v>
      </c>
      <c r="C16" s="37">
        <f>'Variable Input'!C16</f>
        <v>1</v>
      </c>
      <c r="D16" s="37">
        <f>'Variable Input'!D16</f>
        <v>1</v>
      </c>
      <c r="E16" s="39">
        <f>'Variable Input'!E16</f>
        <v>17324.5962904464</v>
      </c>
      <c r="F16" s="39">
        <f>'Variable Input'!F16</f>
        <v>12005.878204198</v>
      </c>
      <c r="G16" s="39">
        <f t="shared" si="0"/>
        <v>207996992.99999994</v>
      </c>
      <c r="H16" s="39">
        <f>'Variable Input'!I16</f>
        <v>22847038.5269688</v>
      </c>
      <c r="I16" s="45">
        <f t="shared" si="1"/>
        <v>0.10984311935206105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5.75">
      <c r="A17" s="37">
        <f>'Variable Input'!A17</f>
        <v>210016</v>
      </c>
      <c r="B17" s="37" t="str">
        <f>'Variable Input'!B17</f>
        <v>Washington Adventist Hospital</v>
      </c>
      <c r="C17" s="37">
        <f>'Variable Input'!C17</f>
        <v>1</v>
      </c>
      <c r="D17" s="37">
        <f>'Variable Input'!D17</f>
        <v>1</v>
      </c>
      <c r="E17" s="39">
        <f>'Variable Input'!E17</f>
        <v>22832.3873141032</v>
      </c>
      <c r="F17" s="39">
        <f>'Variable Input'!F17</f>
        <v>11115.830793709</v>
      </c>
      <c r="G17" s="39">
        <f t="shared" si="0"/>
        <v>253800953.99999908</v>
      </c>
      <c r="H17" s="39">
        <f>'Variable Input'!I17</f>
        <v>74341664.0882944</v>
      </c>
      <c r="I17" s="45">
        <f t="shared" si="1"/>
        <v>0.2929132570884453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5.75">
      <c r="A18" s="37">
        <f>'Variable Input'!A18</f>
        <v>210001</v>
      </c>
      <c r="B18" s="37" t="str">
        <f>'Variable Input'!B18</f>
        <v>Washington County Hospital</v>
      </c>
      <c r="C18" s="37">
        <f>'Variable Input'!C18</f>
        <v>1</v>
      </c>
      <c r="D18" s="37">
        <f>'Variable Input'!D18</f>
        <v>1</v>
      </c>
      <c r="E18" s="39">
        <f>'Variable Input'!E18</f>
        <v>22484.3436299623</v>
      </c>
      <c r="F18" s="39">
        <f>'Variable Input'!F18</f>
        <v>8934.50332845392</v>
      </c>
      <c r="G18" s="39">
        <f t="shared" si="0"/>
        <v>200886442.99999985</v>
      </c>
      <c r="H18" s="39">
        <f>'Variable Input'!I18</f>
        <v>42822471.6971539</v>
      </c>
      <c r="I18" s="45">
        <f t="shared" si="1"/>
        <v>0.21316755405517301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5.75">
      <c r="A19" s="37"/>
      <c r="B19" s="21"/>
      <c r="C19" s="21"/>
      <c r="D19" s="21"/>
      <c r="E19" s="39"/>
      <c r="F19" s="39"/>
      <c r="G19" s="39">
        <f>SUM(G3:G18)</f>
        <v>4074777999.999999</v>
      </c>
      <c r="H19" s="39">
        <f>SUM(H3:H18)</f>
        <v>763321528.444137</v>
      </c>
      <c r="I19" s="45">
        <f t="shared" si="1"/>
        <v>0.187328371863237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5.75">
      <c r="A20" s="37"/>
      <c r="B20" s="21"/>
      <c r="C20" s="21"/>
      <c r="D20" s="21"/>
      <c r="E20" s="39"/>
      <c r="F20" s="39"/>
      <c r="G20" s="39"/>
      <c r="H20" s="3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5.75">
      <c r="A21" s="37">
        <f>'Variable Input'!A19</f>
        <v>210039</v>
      </c>
      <c r="B21" s="37" t="str">
        <f>'Variable Input'!B19</f>
        <v>Calvert Memorial Hospital</v>
      </c>
      <c r="C21" s="37">
        <f>'Variable Input'!C19</f>
        <v>2</v>
      </c>
      <c r="D21" s="37">
        <f>'Variable Input'!D19</f>
        <v>2</v>
      </c>
      <c r="E21" s="39">
        <f>'Variable Input'!E19</f>
        <v>11934.7732005047</v>
      </c>
      <c r="F21" s="39">
        <f>'Variable Input'!F19</f>
        <v>7304.81003160689</v>
      </c>
      <c r="G21" s="39">
        <f aca="true" t="shared" si="2" ref="G21:G34">F21*E21</f>
        <v>87181250.9999998</v>
      </c>
      <c r="H21" s="39">
        <f>'Variable Input'!I19</f>
        <v>16270574.8345327</v>
      </c>
      <c r="I21" s="45">
        <f aca="true" t="shared" si="3" ref="I21:I35">H21/G21</f>
        <v>0.18662928838372297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5.75">
      <c r="A22" s="37">
        <f>'Variable Input'!A20</f>
        <v>210033</v>
      </c>
      <c r="B22" s="37" t="str">
        <f>'Variable Input'!B20</f>
        <v>Carroll Hospital Center</v>
      </c>
      <c r="C22" s="37">
        <f>'Variable Input'!C20</f>
        <v>2</v>
      </c>
      <c r="D22" s="37">
        <f>'Variable Input'!D20</f>
        <v>2</v>
      </c>
      <c r="E22" s="39">
        <f>'Variable Input'!E20</f>
        <v>20634.6818985432</v>
      </c>
      <c r="F22" s="39">
        <f>'Variable Input'!F20</f>
        <v>8394.50885900157</v>
      </c>
      <c r="G22" s="39">
        <f t="shared" si="2"/>
        <v>173218020.0000002</v>
      </c>
      <c r="H22" s="39">
        <f>'Variable Input'!I20</f>
        <v>25171839.27</v>
      </c>
      <c r="I22" s="45">
        <f t="shared" si="3"/>
        <v>0.14531882577805685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5.75">
      <c r="A23" s="37">
        <f>'Variable Input'!A21</f>
        <v>210035</v>
      </c>
      <c r="B23" s="37" t="str">
        <f>'Variable Input'!B21</f>
        <v>Civista Medical Center</v>
      </c>
      <c r="C23" s="37">
        <f>'Variable Input'!C21</f>
        <v>2</v>
      </c>
      <c r="D23" s="37">
        <f>'Variable Input'!D21</f>
        <v>2</v>
      </c>
      <c r="E23" s="39">
        <f>'Variable Input'!E21</f>
        <v>11060.5047029445</v>
      </c>
      <c r="F23" s="39">
        <f>'Variable Input'!F21</f>
        <v>7954.68962429691</v>
      </c>
      <c r="G23" s="39">
        <f t="shared" si="2"/>
        <v>87982881.99999978</v>
      </c>
      <c r="H23" s="39">
        <f>'Variable Input'!I21</f>
        <v>19903967.43</v>
      </c>
      <c r="I23" s="45">
        <f t="shared" si="3"/>
        <v>0.22622545406048475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5.75">
      <c r="A24" s="37">
        <f>'Variable Input'!A22</f>
        <v>210051</v>
      </c>
      <c r="B24" s="37" t="str">
        <f>'Variable Input'!B22</f>
        <v>Doctors Community Hospital</v>
      </c>
      <c r="C24" s="37">
        <f>'Variable Input'!C22</f>
        <v>2</v>
      </c>
      <c r="D24" s="37">
        <f>'Variable Input'!D22</f>
        <v>2</v>
      </c>
      <c r="E24" s="39">
        <f>'Variable Input'!E22</f>
        <v>15491.7118019218</v>
      </c>
      <c r="F24" s="39">
        <f>'Variable Input'!F22</f>
        <v>10361.3079078896</v>
      </c>
      <c r="G24" s="39">
        <f t="shared" si="2"/>
        <v>160514395.999999</v>
      </c>
      <c r="H24" s="39">
        <f>'Variable Input'!I22</f>
        <v>33996661.2482921</v>
      </c>
      <c r="I24" s="45">
        <f t="shared" si="3"/>
        <v>0.2117982068617217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5.75">
      <c r="A25" s="37">
        <f>'Variable Input'!A23</f>
        <v>210006</v>
      </c>
      <c r="B25" s="37" t="str">
        <f>'Variable Input'!B23</f>
        <v>Harford Memorial Hospital</v>
      </c>
      <c r="C25" s="37">
        <f>'Variable Input'!C23</f>
        <v>2</v>
      </c>
      <c r="D25" s="37">
        <f>'Variable Input'!D23</f>
        <v>2</v>
      </c>
      <c r="E25" s="39">
        <f>'Variable Input'!E23</f>
        <v>9457.66532202702</v>
      </c>
      <c r="F25" s="39">
        <f>'Variable Input'!F23</f>
        <v>7902.10696353784</v>
      </c>
      <c r="G25" s="39">
        <f t="shared" si="2"/>
        <v>74735483.00000006</v>
      </c>
      <c r="H25" s="39">
        <f>'Variable Input'!I23</f>
        <v>15073763.06</v>
      </c>
      <c r="I25" s="45">
        <f t="shared" si="3"/>
        <v>0.20169486373694792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5.75">
      <c r="A26" s="37">
        <f>'Variable Input'!A24</f>
        <v>210055</v>
      </c>
      <c r="B26" s="37" t="str">
        <f>'Variable Input'!B24</f>
        <v>Laurel Regional Hospital</v>
      </c>
      <c r="C26" s="37">
        <f>'Variable Input'!C24</f>
        <v>2</v>
      </c>
      <c r="D26" s="37">
        <f>'Variable Input'!D24</f>
        <v>2</v>
      </c>
      <c r="E26" s="39">
        <f>'Variable Input'!E24</f>
        <v>9437.82896063673</v>
      </c>
      <c r="F26" s="39">
        <f>'Variable Input'!F24</f>
        <v>8655.60854521872</v>
      </c>
      <c r="G26" s="39">
        <f t="shared" si="2"/>
        <v>81690153</v>
      </c>
      <c r="H26" s="39">
        <f>'Variable Input'!I24</f>
        <v>22983950.49</v>
      </c>
      <c r="I26" s="45">
        <f t="shared" si="3"/>
        <v>0.2813552141345604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5.75">
      <c r="A27" s="37">
        <f>'Variable Input'!A25</f>
        <v>210037</v>
      </c>
      <c r="B27" s="37" t="str">
        <f>'Variable Input'!B25</f>
        <v>Memorial Hospital at Easton</v>
      </c>
      <c r="C27" s="37">
        <f>'Variable Input'!C25</f>
        <v>2</v>
      </c>
      <c r="D27" s="37">
        <f>'Variable Input'!D25</f>
        <v>2</v>
      </c>
      <c r="E27" s="39">
        <f>'Variable Input'!E25</f>
        <v>13741.52070838</v>
      </c>
      <c r="F27" s="39">
        <f>'Variable Input'!F25</f>
        <v>8336.79499024714</v>
      </c>
      <c r="G27" s="39">
        <f t="shared" si="2"/>
        <v>114560240.9999997</v>
      </c>
      <c r="H27" s="39">
        <f>'Variable Input'!I25</f>
        <v>25714723.1100001</v>
      </c>
      <c r="I27" s="45">
        <f t="shared" si="3"/>
        <v>0.2244646387397192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.75">
      <c r="A28" s="37">
        <f>'Variable Input'!A26</f>
        <v>210018</v>
      </c>
      <c r="B28" s="37" t="str">
        <f>'Variable Input'!B26</f>
        <v>Montgomery General Hospital</v>
      </c>
      <c r="C28" s="37">
        <f>'Variable Input'!C26</f>
        <v>2</v>
      </c>
      <c r="D28" s="37">
        <f>'Variable Input'!D26</f>
        <v>2</v>
      </c>
      <c r="E28" s="39">
        <f>'Variable Input'!E26</f>
        <v>13464.6248257727</v>
      </c>
      <c r="F28" s="39">
        <f>'Variable Input'!F26</f>
        <v>9458.04659601359</v>
      </c>
      <c r="G28" s="39">
        <f t="shared" si="2"/>
        <v>127349048.99999957</v>
      </c>
      <c r="H28" s="39">
        <f>'Variable Input'!I26</f>
        <v>21058940.899682</v>
      </c>
      <c r="I28" s="45">
        <f t="shared" si="3"/>
        <v>0.1653639431550217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.75">
      <c r="A29" s="37">
        <f>'Variable Input'!A27</f>
        <v>210043</v>
      </c>
      <c r="B29" s="37" t="str">
        <f>'Variable Input'!B27</f>
        <v>Baltimore Washington Medical Center</v>
      </c>
      <c r="C29" s="37">
        <f>'Variable Input'!C27</f>
        <v>2</v>
      </c>
      <c r="D29" s="37">
        <f>'Variable Input'!D27</f>
        <v>2</v>
      </c>
      <c r="E29" s="39">
        <f>'Variable Input'!E27</f>
        <v>25411.5805193728</v>
      </c>
      <c r="F29" s="39">
        <f>'Variable Input'!F27</f>
        <v>9907.54222501285</v>
      </c>
      <c r="G29" s="39">
        <f t="shared" si="2"/>
        <v>251766307</v>
      </c>
      <c r="H29" s="39">
        <f>'Variable Input'!I27</f>
        <v>43269107.4053084</v>
      </c>
      <c r="I29" s="45">
        <f t="shared" si="3"/>
        <v>0.1718621841059471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.75">
      <c r="A30" s="37">
        <f>'Variable Input'!A28</f>
        <v>210040</v>
      </c>
      <c r="B30" s="37" t="str">
        <f>'Variable Input'!B28</f>
        <v>Northwest Hospital Center</v>
      </c>
      <c r="C30" s="37">
        <f>'Variable Input'!C28</f>
        <v>2</v>
      </c>
      <c r="D30" s="37">
        <f>'Variable Input'!D28</f>
        <v>2</v>
      </c>
      <c r="E30" s="39">
        <f>'Variable Input'!E28</f>
        <v>16526.0766133999</v>
      </c>
      <c r="F30" s="39">
        <f>'Variable Input'!F28</f>
        <v>10232.2683693048</v>
      </c>
      <c r="G30" s="39">
        <f t="shared" si="2"/>
        <v>169099250.99999958</v>
      </c>
      <c r="H30" s="39">
        <f>'Variable Input'!I28</f>
        <v>52073980.8285747</v>
      </c>
      <c r="I30" s="45">
        <f t="shared" si="3"/>
        <v>0.3079492104230245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.75">
      <c r="A31" s="37">
        <f>'Variable Input'!A29</f>
        <v>210054</v>
      </c>
      <c r="B31" s="37" t="str">
        <f>'Variable Input'!B29</f>
        <v>Southern Maryland Hospital Center</v>
      </c>
      <c r="C31" s="37">
        <f>'Variable Input'!C29</f>
        <v>2</v>
      </c>
      <c r="D31" s="37">
        <f>'Variable Input'!D29</f>
        <v>2</v>
      </c>
      <c r="E31" s="39">
        <f>'Variable Input'!E29</f>
        <v>23626.9183298185</v>
      </c>
      <c r="F31" s="39">
        <f>'Variable Input'!F29</f>
        <v>8752.35915718293</v>
      </c>
      <c r="G31" s="39">
        <f t="shared" si="2"/>
        <v>206791275.00000018</v>
      </c>
      <c r="H31" s="39">
        <f>'Variable Input'!I29</f>
        <v>51969884.8369122</v>
      </c>
      <c r="I31" s="45">
        <f t="shared" si="3"/>
        <v>0.2513156555416187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.75">
      <c r="A32" s="37">
        <f>'Variable Input'!A30</f>
        <v>210028</v>
      </c>
      <c r="B32" s="37" t="str">
        <f>'Variable Input'!B30</f>
        <v>St. Mary's Hospital</v>
      </c>
      <c r="C32" s="37">
        <f>'Variable Input'!C30</f>
        <v>2</v>
      </c>
      <c r="D32" s="37">
        <f>'Variable Input'!D30</f>
        <v>2</v>
      </c>
      <c r="E32" s="39">
        <f>'Variable Input'!E30</f>
        <v>13696.5041339816</v>
      </c>
      <c r="F32" s="39">
        <f>'Variable Input'!F30</f>
        <v>7064.26786379343</v>
      </c>
      <c r="G32" s="39">
        <f t="shared" si="2"/>
        <v>96755774.00000007</v>
      </c>
      <c r="H32" s="39">
        <f>'Variable Input'!I30</f>
        <v>27490136.3850469</v>
      </c>
      <c r="I32" s="45">
        <f t="shared" si="3"/>
        <v>0.28411882049588977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.75">
      <c r="A33" s="37">
        <f>'Variable Input'!A31</f>
        <v>210032</v>
      </c>
      <c r="B33" s="37" t="str">
        <f>'Variable Input'!B31</f>
        <v>Union of Cecil</v>
      </c>
      <c r="C33" s="37">
        <f>'Variable Input'!C31</f>
        <v>2</v>
      </c>
      <c r="D33" s="37">
        <f>'Variable Input'!D31</f>
        <v>2</v>
      </c>
      <c r="E33" s="39">
        <f>'Variable Input'!E31</f>
        <v>12667.4344759064</v>
      </c>
      <c r="F33" s="39">
        <f>'Variable Input'!F31</f>
        <v>7846.3573021867</v>
      </c>
      <c r="G33" s="39">
        <f t="shared" si="2"/>
        <v>99393216.99999973</v>
      </c>
      <c r="H33" s="39">
        <f>'Variable Input'!I31</f>
        <v>27449829.6264035</v>
      </c>
      <c r="I33" s="45">
        <f t="shared" si="3"/>
        <v>0.2761740735930056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.75">
      <c r="A34" s="37">
        <f>'Variable Input'!A32</f>
        <v>210049</v>
      </c>
      <c r="B34" s="37" t="str">
        <f>'Variable Input'!B32</f>
        <v>Upper Chesapeake Medical Center</v>
      </c>
      <c r="C34" s="37">
        <f>'Variable Input'!C32</f>
        <v>2</v>
      </c>
      <c r="D34" s="37">
        <f>'Variable Input'!D32</f>
        <v>2</v>
      </c>
      <c r="E34" s="39">
        <f>'Variable Input'!E32</f>
        <v>20513.1670608582</v>
      </c>
      <c r="F34" s="39">
        <f>'Variable Input'!F32</f>
        <v>7325.0201470213</v>
      </c>
      <c r="G34" s="39">
        <f t="shared" si="2"/>
        <v>150259362</v>
      </c>
      <c r="H34" s="39">
        <f>'Variable Input'!I32</f>
        <v>21547561.23</v>
      </c>
      <c r="I34" s="45">
        <f t="shared" si="3"/>
        <v>0.14340245388503647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.75">
      <c r="A35" s="37"/>
      <c r="B35" s="21"/>
      <c r="C35" s="21"/>
      <c r="D35" s="21"/>
      <c r="E35" s="39"/>
      <c r="F35" s="39"/>
      <c r="G35" s="39">
        <f>SUM(G21:G34)</f>
        <v>1881296660.9999976</v>
      </c>
      <c r="H35" s="39">
        <f>SUM(H21:H34)</f>
        <v>403974920.6547526</v>
      </c>
      <c r="I35" s="45">
        <f t="shared" si="3"/>
        <v>0.21473217330860564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.75">
      <c r="A36" s="37"/>
      <c r="B36" s="21"/>
      <c r="C36" s="21"/>
      <c r="D36" s="21"/>
      <c r="E36" s="39"/>
      <c r="F36" s="39"/>
      <c r="G36" s="39"/>
      <c r="H36" s="39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.75">
      <c r="A37" s="37">
        <f>'Variable Input'!A33</f>
        <v>210061</v>
      </c>
      <c r="B37" s="37" t="str">
        <f>'Variable Input'!B33</f>
        <v>Atlantic General Hospital</v>
      </c>
      <c r="C37" s="37">
        <f>'Variable Input'!C33</f>
        <v>3</v>
      </c>
      <c r="D37" s="37">
        <f>'Variable Input'!D33</f>
        <v>3</v>
      </c>
      <c r="E37" s="39">
        <f>'Variable Input'!E33</f>
        <v>7438.60193101501</v>
      </c>
      <c r="F37" s="39">
        <f>'Variable Input'!F33</f>
        <v>8126.79567486295</v>
      </c>
      <c r="G37" s="39">
        <f aca="true" t="shared" si="4" ref="G37:G42">F37*E37</f>
        <v>60451997.99999998</v>
      </c>
      <c r="H37" s="39">
        <f>'Variable Input'!I33</f>
        <v>9209284.18000009</v>
      </c>
      <c r="I37" s="45">
        <f aca="true" t="shared" si="5" ref="I37:I43">H37/G37</f>
        <v>0.15234044340437006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.75">
      <c r="A38" s="37">
        <f>'Variable Input'!A34</f>
        <v>210030</v>
      </c>
      <c r="B38" s="37" t="str">
        <f>'Variable Input'!B34</f>
        <v>Chester River Hospital Center</v>
      </c>
      <c r="C38" s="37">
        <f>'Variable Input'!C34</f>
        <v>3</v>
      </c>
      <c r="D38" s="37">
        <f>'Variable Input'!D34</f>
        <v>3</v>
      </c>
      <c r="E38" s="39">
        <f>'Variable Input'!E34</f>
        <v>5138.3952859374</v>
      </c>
      <c r="F38" s="39">
        <f>'Variable Input'!F34</f>
        <v>8933.52816308792</v>
      </c>
      <c r="G38" s="39">
        <f t="shared" si="4"/>
        <v>45903998.99999997</v>
      </c>
      <c r="H38" s="39">
        <f>'Variable Input'!I34</f>
        <v>8868421.48</v>
      </c>
      <c r="I38" s="45">
        <f t="shared" si="5"/>
        <v>0.19319496499640493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.75">
      <c r="A39" s="37">
        <f>'Variable Input'!A35</f>
        <v>210010</v>
      </c>
      <c r="B39" s="37" t="str">
        <f>'Variable Input'!B35</f>
        <v>Dorchester General Hospital</v>
      </c>
      <c r="C39" s="37">
        <f>'Variable Input'!C35</f>
        <v>3</v>
      </c>
      <c r="D39" s="37">
        <f>'Variable Input'!D35</f>
        <v>3</v>
      </c>
      <c r="E39" s="39">
        <f>'Variable Input'!E35</f>
        <v>4696.22828684626</v>
      </c>
      <c r="F39" s="39">
        <f>'Variable Input'!F35</f>
        <v>7639.72826885162</v>
      </c>
      <c r="G39" s="39">
        <f t="shared" si="4"/>
        <v>35877907.999999985</v>
      </c>
      <c r="H39" s="39">
        <f>'Variable Input'!I35</f>
        <v>12872069.43</v>
      </c>
      <c r="I39" s="45">
        <f t="shared" si="5"/>
        <v>0.35877424709378275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.75">
      <c r="A40" s="37">
        <f>'Variable Input'!A36</f>
        <v>210060</v>
      </c>
      <c r="B40" s="37" t="str">
        <f>'Variable Input'!B36</f>
        <v>Fort Washington Medical Center</v>
      </c>
      <c r="C40" s="37">
        <f>'Variable Input'!C36</f>
        <v>3</v>
      </c>
      <c r="D40" s="37">
        <f>'Variable Input'!D36</f>
        <v>3</v>
      </c>
      <c r="E40" s="39">
        <f>'Variable Input'!E36</f>
        <v>5596.29447361223</v>
      </c>
      <c r="F40" s="39">
        <f>'Variable Input'!F36</f>
        <v>5828.16686180335</v>
      </c>
      <c r="G40" s="39">
        <f t="shared" si="4"/>
        <v>32616138.000000022</v>
      </c>
      <c r="H40" s="39">
        <f>'Variable Input'!I36</f>
        <v>7122078.13530866</v>
      </c>
      <c r="I40" s="45">
        <f t="shared" si="5"/>
        <v>0.2183605592822993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.75">
      <c r="A41" s="37">
        <f>'Variable Input'!A37</f>
        <v>210017</v>
      </c>
      <c r="B41" s="37" t="str">
        <f>'Variable Input'!B37</f>
        <v>Garrett County Memorial Hospital</v>
      </c>
      <c r="C41" s="37">
        <f>'Variable Input'!C37</f>
        <v>3</v>
      </c>
      <c r="D41" s="37">
        <f>'Variable Input'!D37</f>
        <v>3</v>
      </c>
      <c r="E41" s="39">
        <f>'Variable Input'!E37</f>
        <v>4510.38691349963</v>
      </c>
      <c r="F41" s="39">
        <f>'Variable Input'!F37</f>
        <v>5883.51853375919</v>
      </c>
      <c r="G41" s="39">
        <f t="shared" si="4"/>
        <v>26536944.999999985</v>
      </c>
      <c r="H41" s="39">
        <f>'Variable Input'!I37</f>
        <v>7316629.99</v>
      </c>
      <c r="I41" s="45">
        <f t="shared" si="5"/>
        <v>0.2757148567779752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.75">
      <c r="A42" s="37">
        <f>'Variable Input'!A38</f>
        <v>210045</v>
      </c>
      <c r="B42" s="37" t="str">
        <f>'Variable Input'!B38</f>
        <v>McCready Memorial Hospital</v>
      </c>
      <c r="C42" s="37">
        <f>'Variable Input'!C38</f>
        <v>3</v>
      </c>
      <c r="D42" s="37">
        <f>'Variable Input'!D38</f>
        <v>3</v>
      </c>
      <c r="E42" s="39">
        <f>'Variable Input'!E38</f>
        <v>2004.88887822181</v>
      </c>
      <c r="F42" s="39">
        <f>'Variable Input'!F38</f>
        <v>6279.62982724826</v>
      </c>
      <c r="G42" s="39">
        <f t="shared" si="4"/>
        <v>12589959.999999983</v>
      </c>
      <c r="H42" s="39">
        <f>'Variable Input'!I38</f>
        <v>3816223.9113627</v>
      </c>
      <c r="I42" s="45">
        <f t="shared" si="5"/>
        <v>0.30311644448137287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.75">
      <c r="A43" s="37"/>
      <c r="B43" s="21"/>
      <c r="C43" s="21"/>
      <c r="D43" s="21"/>
      <c r="E43" s="39"/>
      <c r="F43" s="39"/>
      <c r="G43" s="39">
        <f>SUM(G37:G42)</f>
        <v>213976947.9999999</v>
      </c>
      <c r="H43" s="39">
        <f>SUM(H37:H42)</f>
        <v>49204707.12667145</v>
      </c>
      <c r="I43" s="45">
        <f t="shared" si="5"/>
        <v>0.22995330845952372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.75">
      <c r="A44" s="37"/>
      <c r="B44" s="21"/>
      <c r="C44" s="21"/>
      <c r="D44" s="21"/>
      <c r="E44" s="39"/>
      <c r="F44" s="39"/>
      <c r="G44" s="39"/>
      <c r="H44" s="3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.75">
      <c r="A45" s="37">
        <f>'Variable Input'!A39</f>
        <v>210013</v>
      </c>
      <c r="B45" s="37" t="str">
        <f>'Variable Input'!B39</f>
        <v>Bon Secours Hospital</v>
      </c>
      <c r="C45" s="37">
        <f>'Variable Input'!C39</f>
        <v>4</v>
      </c>
      <c r="D45" s="37">
        <f>'Variable Input'!D39</f>
        <v>4</v>
      </c>
      <c r="E45" s="39">
        <f>'Variable Input'!E39</f>
        <v>8057.34932170936</v>
      </c>
      <c r="F45" s="39">
        <f>'Variable Input'!F39</f>
        <v>10912.9579082648</v>
      </c>
      <c r="G45" s="39">
        <f aca="true" t="shared" si="6" ref="G45:G52">F45*E45</f>
        <v>87929514.00000018</v>
      </c>
      <c r="H45" s="39">
        <f>'Variable Input'!I39</f>
        <v>51731702.9202259</v>
      </c>
      <c r="I45" s="45">
        <f aca="true" t="shared" si="7" ref="I45:I53">H45/G45</f>
        <v>0.5883315006179358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.75">
      <c r="A46" s="37">
        <f>'Variable Input'!A40</f>
        <v>210034</v>
      </c>
      <c r="B46" s="37" t="str">
        <f>'Variable Input'!B40</f>
        <v>Harbor Hospital Center</v>
      </c>
      <c r="C46" s="37">
        <f>'Variable Input'!C40</f>
        <v>4</v>
      </c>
      <c r="D46" s="37">
        <f>'Variable Input'!D40</f>
        <v>4</v>
      </c>
      <c r="E46" s="39">
        <f>'Variable Input'!E40</f>
        <v>19076.8539671223</v>
      </c>
      <c r="F46" s="39">
        <f>'Variable Input'!F40</f>
        <v>9452.3591945911</v>
      </c>
      <c r="G46" s="39">
        <f t="shared" si="6"/>
        <v>180321276.00000018</v>
      </c>
      <c r="H46" s="39">
        <f>'Variable Input'!I40</f>
        <v>63325091.5511551</v>
      </c>
      <c r="I46" s="45">
        <f t="shared" si="7"/>
        <v>0.35117925602497974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.75">
      <c r="A47" s="37">
        <f>'Variable Input'!A41</f>
        <v>210038</v>
      </c>
      <c r="B47" s="37" t="str">
        <f>'Variable Input'!B41</f>
        <v>Maryland General Hospital</v>
      </c>
      <c r="C47" s="37">
        <f>'Variable Input'!C41</f>
        <v>4</v>
      </c>
      <c r="D47" s="37">
        <f>'Variable Input'!D41</f>
        <v>4</v>
      </c>
      <c r="E47" s="39">
        <f>'Variable Input'!E41</f>
        <v>16246.0043342834</v>
      </c>
      <c r="F47" s="39">
        <f>'Variable Input'!F41</f>
        <v>10648.6895140688</v>
      </c>
      <c r="G47" s="39">
        <f t="shared" si="6"/>
        <v>172998655.9999999</v>
      </c>
      <c r="H47" s="39">
        <f>'Variable Input'!I41</f>
        <v>105680282.923319</v>
      </c>
      <c r="I47" s="45">
        <f t="shared" si="7"/>
        <v>0.6108734331630822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.75">
      <c r="A48" s="37">
        <f>'Variable Input'!A42</f>
        <v>210029</v>
      </c>
      <c r="B48" s="37" t="str">
        <f>'Variable Input'!B42</f>
        <v>Johns Hopkins Bayview Medical Center</v>
      </c>
      <c r="C48" s="37">
        <f>'Variable Input'!C42</f>
        <v>4</v>
      </c>
      <c r="D48" s="37">
        <f>'Variable Input'!D42</f>
        <v>5</v>
      </c>
      <c r="E48" s="39">
        <f>'Variable Input'!E42</f>
        <v>35042.2178813896</v>
      </c>
      <c r="F48" s="39">
        <f>'Variable Input'!F42</f>
        <v>9774.80087474466</v>
      </c>
      <c r="G48" s="39">
        <f t="shared" si="6"/>
        <v>342530702.00000006</v>
      </c>
      <c r="H48" s="39">
        <f>'Variable Input'!I42</f>
        <v>125806405.520006</v>
      </c>
      <c r="I48" s="45">
        <f t="shared" si="7"/>
        <v>0.3672850485677222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.75">
      <c r="A49" s="37">
        <f>'Variable Input'!A43</f>
        <v>210008</v>
      </c>
      <c r="B49" s="37" t="str">
        <f>'Variable Input'!B43</f>
        <v>Mercy Medical Center</v>
      </c>
      <c r="C49" s="37">
        <f>'Variable Input'!C43</f>
        <v>4</v>
      </c>
      <c r="D49" s="37">
        <f>'Variable Input'!D43</f>
        <v>5</v>
      </c>
      <c r="E49" s="39">
        <f>'Variable Input'!E43</f>
        <v>25791.6580938683</v>
      </c>
      <c r="F49" s="39">
        <f>'Variable Input'!F43</f>
        <v>10456.9488327747</v>
      </c>
      <c r="G49" s="39">
        <f t="shared" si="6"/>
        <v>269702049.0000003</v>
      </c>
      <c r="H49" s="39">
        <f>'Variable Input'!I43</f>
        <v>84398189.5515007</v>
      </c>
      <c r="I49" s="45">
        <f t="shared" si="7"/>
        <v>0.312931213776209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.75">
      <c r="A50" s="37">
        <f>'Variable Input'!A44</f>
        <v>210003</v>
      </c>
      <c r="B50" s="37" t="str">
        <f>'Variable Input'!B44</f>
        <v>Prince Georges Hospital Center</v>
      </c>
      <c r="C50" s="37">
        <f>'Variable Input'!C44</f>
        <v>4</v>
      </c>
      <c r="D50" s="37">
        <f>'Variable Input'!D44</f>
        <v>5</v>
      </c>
      <c r="E50" s="39">
        <f>'Variable Input'!E44</f>
        <v>18733.3345713807</v>
      </c>
      <c r="F50" s="39">
        <f>'Variable Input'!F44</f>
        <v>10657.0791355533</v>
      </c>
      <c r="G50" s="39">
        <f t="shared" si="6"/>
        <v>199642629.00000057</v>
      </c>
      <c r="H50" s="39">
        <f>'Variable Input'!I44</f>
        <v>95632791.0374383</v>
      </c>
      <c r="I50" s="45">
        <f t="shared" si="7"/>
        <v>0.47901989428038455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.75">
      <c r="A51" s="37">
        <f>'Variable Input'!A45</f>
        <v>210012</v>
      </c>
      <c r="B51" s="37" t="str">
        <f>'Variable Input'!B45</f>
        <v>Sinai Hospital</v>
      </c>
      <c r="C51" s="37">
        <f>'Variable Input'!C45</f>
        <v>4</v>
      </c>
      <c r="D51" s="37">
        <f>'Variable Input'!D45</f>
        <v>5</v>
      </c>
      <c r="E51" s="39">
        <f>'Variable Input'!E45</f>
        <v>32200.3060402898</v>
      </c>
      <c r="F51" s="39">
        <f>'Variable Input'!F45</f>
        <v>13996.3754206587</v>
      </c>
      <c r="G51" s="39">
        <f t="shared" si="6"/>
        <v>450687572.00000006</v>
      </c>
      <c r="H51" s="39">
        <f>'Variable Input'!I45</f>
        <v>146005279.514943</v>
      </c>
      <c r="I51" s="45">
        <f t="shared" si="7"/>
        <v>0.3239611841680493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.75">
      <c r="A52" s="37">
        <f>'Variable Input'!A46</f>
        <v>210024</v>
      </c>
      <c r="B52" s="37" t="str">
        <f>'Variable Input'!B46</f>
        <v>Union Memorial Hospital</v>
      </c>
      <c r="C52" s="37">
        <f>'Variable Input'!C46</f>
        <v>4</v>
      </c>
      <c r="D52" s="37">
        <f>'Variable Input'!D46</f>
        <v>5</v>
      </c>
      <c r="E52" s="39">
        <f>'Variable Input'!E46</f>
        <v>26513.3781489292</v>
      </c>
      <c r="F52" s="39">
        <f>'Variable Input'!F46</f>
        <v>14214.1110379486</v>
      </c>
      <c r="G52" s="39">
        <f t="shared" si="6"/>
        <v>376864100.99999976</v>
      </c>
      <c r="H52" s="39">
        <f>'Variable Input'!I46</f>
        <v>91882926.7534392</v>
      </c>
      <c r="I52" s="45">
        <f t="shared" si="7"/>
        <v>0.2438091781881853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.75">
      <c r="A53" s="37"/>
      <c r="B53" s="21"/>
      <c r="C53" s="21"/>
      <c r="D53" s="21"/>
      <c r="E53" s="39"/>
      <c r="F53" s="39"/>
      <c r="G53" s="39">
        <f>SUM(G45:G52)</f>
        <v>2080676499.0000007</v>
      </c>
      <c r="H53" s="39">
        <f>SUM(H45:H52)</f>
        <v>764462669.7720271</v>
      </c>
      <c r="I53" s="45">
        <f t="shared" si="7"/>
        <v>0.36741063309910865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.75">
      <c r="A54" s="37"/>
      <c r="B54" s="21"/>
      <c r="C54" s="21"/>
      <c r="D54" s="21"/>
      <c r="E54" s="39"/>
      <c r="F54" s="39"/>
      <c r="G54" s="39"/>
      <c r="H54" s="39"/>
      <c r="I54" s="4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.75">
      <c r="A55" s="37">
        <f>'Variable Input'!A47</f>
        <v>910029</v>
      </c>
      <c r="B55" s="37" t="str">
        <f>'Variable Input'!B47</f>
        <v>Johns Hopkins Bayview Medical Center</v>
      </c>
      <c r="C55" s="37">
        <f>'Variable Input'!C47</f>
        <v>4</v>
      </c>
      <c r="D55" s="37">
        <f>'Variable Input'!D47</f>
        <v>5</v>
      </c>
      <c r="E55" s="39">
        <f>'Variable Input'!E47</f>
        <v>35042.2178813896</v>
      </c>
      <c r="F55" s="39">
        <f>'Variable Input'!F47</f>
        <v>9774.80087474466</v>
      </c>
      <c r="G55" s="39">
        <f aca="true" t="shared" si="8" ref="G55:G61">F55*E55</f>
        <v>342530702.00000006</v>
      </c>
      <c r="H55" s="39">
        <f>'Variable Input'!I47</f>
        <v>125806405.520006</v>
      </c>
      <c r="I55" s="45">
        <f aca="true" t="shared" si="9" ref="I55:I62">H55/G55</f>
        <v>0.3672850485677222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.75">
      <c r="A56" s="37">
        <f>'Variable Input'!A48</f>
        <v>210009</v>
      </c>
      <c r="B56" s="37" t="str">
        <f>'Variable Input'!B48</f>
        <v>Johns Hopkins Hospital</v>
      </c>
      <c r="C56" s="37">
        <f>'Variable Input'!C48</f>
        <v>5</v>
      </c>
      <c r="D56" s="37">
        <f>'Variable Input'!D48</f>
        <v>5</v>
      </c>
      <c r="E56" s="39">
        <f>'Variable Input'!E48</f>
        <v>60317.4633179504</v>
      </c>
      <c r="F56" s="39">
        <f>'Variable Input'!F48</f>
        <v>17083.6924883302</v>
      </c>
      <c r="G56" s="39">
        <f t="shared" si="8"/>
        <v>1030444995.0000018</v>
      </c>
      <c r="H56" s="39">
        <f>'Variable Input'!I48</f>
        <v>294294038.185779</v>
      </c>
      <c r="I56" s="45">
        <f t="shared" si="9"/>
        <v>0.2855989787070376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.75">
      <c r="A57" s="37">
        <f>'Variable Input'!A49</f>
        <v>910008</v>
      </c>
      <c r="B57" s="37" t="str">
        <f>'Variable Input'!B49</f>
        <v>Mercy Medical Center                </v>
      </c>
      <c r="C57" s="37">
        <f>'Variable Input'!C49</f>
        <v>4</v>
      </c>
      <c r="D57" s="37">
        <f>'Variable Input'!D49</f>
        <v>5</v>
      </c>
      <c r="E57" s="39">
        <f>'Variable Input'!E49</f>
        <v>25791.6580938683</v>
      </c>
      <c r="F57" s="39">
        <f>'Variable Input'!F49</f>
        <v>10456.9488327747</v>
      </c>
      <c r="G57" s="39">
        <f t="shared" si="8"/>
        <v>269702049.0000003</v>
      </c>
      <c r="H57" s="39">
        <f>'Variable Input'!I49</f>
        <v>84398189.5515007</v>
      </c>
      <c r="I57" s="45">
        <f t="shared" si="9"/>
        <v>0.312931213776209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.75">
      <c r="A58" s="37">
        <f>'Variable Input'!A50</f>
        <v>910003</v>
      </c>
      <c r="B58" s="37" t="str">
        <f>'Variable Input'!B50</f>
        <v>Prince Georges Hospital Center      </v>
      </c>
      <c r="C58" s="37">
        <f>'Variable Input'!C50</f>
        <v>4</v>
      </c>
      <c r="D58" s="37">
        <f>'Variable Input'!D50</f>
        <v>5</v>
      </c>
      <c r="E58" s="39">
        <f>'Variable Input'!E50</f>
        <v>18733.3345713807</v>
      </c>
      <c r="F58" s="39">
        <f>'Variable Input'!F50</f>
        <v>10657.0791355533</v>
      </c>
      <c r="G58" s="39">
        <f t="shared" si="8"/>
        <v>199642629.00000057</v>
      </c>
      <c r="H58" s="39">
        <f>'Variable Input'!I50</f>
        <v>95632791.0374383</v>
      </c>
      <c r="I58" s="45">
        <f t="shared" si="9"/>
        <v>0.47901989428038455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.75">
      <c r="A59" s="37">
        <f>'Variable Input'!A51</f>
        <v>910012</v>
      </c>
      <c r="B59" s="37" t="str">
        <f>'Variable Input'!B51</f>
        <v>Sinai Hospital                      </v>
      </c>
      <c r="C59" s="37">
        <f>'Variable Input'!C51</f>
        <v>4</v>
      </c>
      <c r="D59" s="37">
        <f>'Variable Input'!D51</f>
        <v>5</v>
      </c>
      <c r="E59" s="39">
        <f>'Variable Input'!E51</f>
        <v>32200.3060402898</v>
      </c>
      <c r="F59" s="39">
        <f>'Variable Input'!F51</f>
        <v>13996.3754206587</v>
      </c>
      <c r="G59" s="39">
        <f t="shared" si="8"/>
        <v>450687572.00000006</v>
      </c>
      <c r="H59" s="39">
        <f>'Variable Input'!I51</f>
        <v>146005279.514943</v>
      </c>
      <c r="I59" s="45">
        <f t="shared" si="9"/>
        <v>0.3239611841680493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.75">
      <c r="A60" s="37">
        <f>'Variable Input'!A52</f>
        <v>910024</v>
      </c>
      <c r="B60" s="37" t="str">
        <f>'Variable Input'!B52</f>
        <v>Union Memorial Hospital             </v>
      </c>
      <c r="C60" s="37">
        <f>'Variable Input'!C52</f>
        <v>4</v>
      </c>
      <c r="D60" s="37">
        <f>'Variable Input'!D52</f>
        <v>5</v>
      </c>
      <c r="E60" s="39">
        <f>'Variable Input'!E52</f>
        <v>26513.3781489292</v>
      </c>
      <c r="F60" s="39">
        <f>'Variable Input'!F52</f>
        <v>14214.1110379486</v>
      </c>
      <c r="G60" s="39">
        <f t="shared" si="8"/>
        <v>376864100.99999976</v>
      </c>
      <c r="H60" s="39">
        <f>'Variable Input'!I52</f>
        <v>91882926.7534392</v>
      </c>
      <c r="I60" s="45">
        <f t="shared" si="9"/>
        <v>0.2438091781881853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.75">
      <c r="A61" s="37">
        <f>'Variable Input'!A53</f>
        <v>210002</v>
      </c>
      <c r="B61" s="37" t="str">
        <f>'Variable Input'!B53</f>
        <v>University of Maryland Hospital</v>
      </c>
      <c r="C61" s="37">
        <f>'Variable Input'!C53</f>
        <v>5</v>
      </c>
      <c r="D61" s="37">
        <f>'Variable Input'!D53</f>
        <v>5</v>
      </c>
      <c r="E61" s="39">
        <f>'Variable Input'!E53</f>
        <v>36922.0312862551</v>
      </c>
      <c r="F61" s="39">
        <f>'Variable Input'!F53</f>
        <v>17811.6974090973</v>
      </c>
      <c r="G61" s="39">
        <f t="shared" si="8"/>
        <v>657644048.9999995</v>
      </c>
      <c r="H61" s="39">
        <f>'Variable Input'!I53</f>
        <v>247403916.477968</v>
      </c>
      <c r="I61" s="45">
        <f t="shared" si="9"/>
        <v>0.3761973013428244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.75">
      <c r="A62" s="37"/>
      <c r="B62" s="21"/>
      <c r="C62" s="21"/>
      <c r="D62" s="21"/>
      <c r="E62" s="39"/>
      <c r="F62" s="39"/>
      <c r="G62" s="39">
        <f>SUM(G55:G61)</f>
        <v>3327516097.0000024</v>
      </c>
      <c r="H62" s="39">
        <f>SUM(H55:H61)</f>
        <v>1085423547.0410743</v>
      </c>
      <c r="I62" s="45">
        <f t="shared" si="9"/>
        <v>0.3261963324594169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.75">
      <c r="A63" s="37"/>
      <c r="B63" s="21"/>
      <c r="C63" s="21"/>
      <c r="D63" s="21"/>
      <c r="E63" s="39"/>
      <c r="F63" s="39"/>
      <c r="G63" s="39"/>
      <c r="H63" s="39"/>
      <c r="I63" s="45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.75">
      <c r="A64" s="37">
        <f>'Variable Input'!A54</f>
        <v>210058</v>
      </c>
      <c r="B64" s="37" t="str">
        <f>'Variable Input'!B54</f>
        <v>James Lawrence Kernan Hospital</v>
      </c>
      <c r="C64" s="37">
        <f>'Variable Input'!C54</f>
        <v>6</v>
      </c>
      <c r="D64" s="37">
        <f>'Variable Input'!D54</f>
        <v>6</v>
      </c>
      <c r="E64" s="39">
        <f>'Variable Input'!E54</f>
        <v>4436.86205190198</v>
      </c>
      <c r="F64" s="39">
        <f>'Variable Input'!F54</f>
        <v>16117.615594865</v>
      </c>
      <c r="G64" s="39">
        <f>F64*E64</f>
        <v>71511637.00000006</v>
      </c>
      <c r="H64" s="39">
        <f>'Variable Input'!I54</f>
        <v>8970164.78665832</v>
      </c>
      <c r="I64" s="45">
        <f>H64/G64</f>
        <v>0.12543643472541838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.75">
      <c r="A65" s="21"/>
      <c r="B65" s="21"/>
      <c r="C65" s="21"/>
      <c r="D65" s="21"/>
      <c r="E65" s="21"/>
      <c r="F65" s="21"/>
      <c r="G65" s="39">
        <f>SUM(G64,G61,G56,G53,G43,G35,G19)</f>
        <v>10010328789</v>
      </c>
      <c r="H65" s="39">
        <f>SUM(H64,H61,H56,H53,H43,H35,H19)</f>
        <v>2531631945.4479938</v>
      </c>
      <c r="I65" s="45">
        <f>H65/G65</f>
        <v>0.25290197742854514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="21" customFormat="1" ht="15.75"/>
    <row r="67" s="21" customFormat="1" ht="15.75"/>
    <row r="68" s="21" customFormat="1" ht="15.75"/>
    <row r="69" s="21" customFormat="1" ht="15.75"/>
    <row r="70" s="21" customFormat="1" ht="15.75"/>
    <row r="71" s="21" customFormat="1" ht="15.75"/>
    <row r="72" s="21" customFormat="1" ht="15.75"/>
    <row r="73" s="21" customFormat="1" ht="15.75"/>
    <row r="74" s="21" customFormat="1" ht="15.75"/>
    <row r="75" s="21" customFormat="1" ht="15.75"/>
    <row r="76" s="21" customFormat="1" ht="15.75"/>
    <row r="77" s="21" customFormat="1" ht="15.75"/>
    <row r="78" s="21" customFormat="1" ht="15.75"/>
    <row r="79" s="21" customFormat="1" ht="15.75"/>
    <row r="80" s="21" customFormat="1" ht="15.75"/>
    <row r="81" s="21" customFormat="1" ht="15.75"/>
    <row r="82" s="21" customFormat="1" ht="15.75"/>
    <row r="83" s="21" customFormat="1" ht="15.75"/>
    <row r="84" s="21" customFormat="1" ht="15.75"/>
    <row r="85" s="21" customFormat="1" ht="15.75"/>
    <row r="86" s="21" customFormat="1" ht="15.75"/>
    <row r="87" s="21" customFormat="1" ht="15.75"/>
    <row r="88" s="21" customFormat="1" ht="15.75"/>
    <row r="89" s="21" customFormat="1" ht="15.75"/>
    <row r="90" s="21" customFormat="1" ht="15.75"/>
    <row r="91" s="21" customFormat="1" ht="15.75"/>
    <row r="92" s="21" customFormat="1" ht="15.75"/>
    <row r="93" s="21" customFormat="1" ht="15.75"/>
    <row r="94" s="21" customFormat="1" ht="15.75"/>
    <row r="95" s="21" customFormat="1" ht="15.75"/>
    <row r="96" s="21" customFormat="1" ht="15.75"/>
    <row r="97" s="21" customFormat="1" ht="15.75"/>
    <row r="98" s="21" customFormat="1" ht="15.75"/>
    <row r="99" s="21" customFormat="1" ht="15.75"/>
    <row r="100" s="21" customFormat="1" ht="15.75"/>
    <row r="101" s="21" customFormat="1" ht="15.75"/>
    <row r="102" s="21" customFormat="1" ht="15.75"/>
    <row r="103" s="21" customFormat="1" ht="15.75"/>
    <row r="104" s="21" customFormat="1" ht="15.75"/>
    <row r="105" s="21" customFormat="1" ht="15.75"/>
    <row r="106" s="21" customFormat="1" ht="15.75"/>
    <row r="107" s="21" customFormat="1" ht="15.75"/>
    <row r="108" s="21" customFormat="1" ht="15.75"/>
    <row r="109" s="21" customFormat="1" ht="15.75"/>
    <row r="110" s="21" customFormat="1" ht="15.75"/>
    <row r="111" s="21" customFormat="1" ht="15.75"/>
    <row r="112" s="21" customFormat="1" ht="15.75"/>
    <row r="113" s="21" customFormat="1" ht="15.75"/>
    <row r="114" s="21" customFormat="1" ht="15.75"/>
    <row r="115" s="21" customFormat="1" ht="15.75"/>
  </sheetData>
  <sheetProtection/>
  <printOptions horizontalCentered="1"/>
  <pageMargins left="0.2" right="0.2" top="0.55" bottom="0.2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115"/>
  <sheetViews>
    <sheetView zoomScale="87" zoomScaleNormal="87" zoomScalePageLayoutView="0" workbookViewId="0" topLeftCell="A1">
      <selection activeCell="G55" sqref="G55"/>
    </sheetView>
  </sheetViews>
  <sheetFormatPr defaultColWidth="8.88671875" defaultRowHeight="15"/>
  <cols>
    <col min="1" max="1" width="9.6640625" style="1" customWidth="1"/>
    <col min="2" max="2" width="25.6640625" style="1" customWidth="1"/>
    <col min="3" max="4" width="9.6640625" style="1" customWidth="1"/>
    <col min="5" max="6" width="11.6640625" style="1" customWidth="1"/>
    <col min="7" max="16384" width="9.6640625" style="1" customWidth="1"/>
  </cols>
  <sheetData>
    <row r="1" spans="1:252" ht="26.25">
      <c r="A1" s="29" t="s">
        <v>79</v>
      </c>
      <c r="B1" s="29"/>
      <c r="C1" s="29"/>
      <c r="D1" s="29"/>
      <c r="E1" s="29"/>
      <c r="F1" s="29"/>
      <c r="G1" s="29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</row>
    <row r="2" spans="1:252" ht="31.5">
      <c r="A2" s="30" t="s">
        <v>2</v>
      </c>
      <c r="B2" s="21" t="s">
        <v>53</v>
      </c>
      <c r="C2" s="30" t="s">
        <v>54</v>
      </c>
      <c r="D2" s="30" t="s">
        <v>55</v>
      </c>
      <c r="E2" s="33" t="s">
        <v>80</v>
      </c>
      <c r="F2" s="33" t="s">
        <v>81</v>
      </c>
      <c r="G2" s="43" t="s">
        <v>82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</row>
    <row r="3" spans="1:252" ht="15.75">
      <c r="A3" s="37">
        <f>'Variable Input'!A3</f>
        <v>210023</v>
      </c>
      <c r="B3" s="37" t="str">
        <f>'Variable Input'!B3</f>
        <v>Anne Arundel Medical Center</v>
      </c>
      <c r="C3" s="37">
        <f>'Variable Input'!C3</f>
        <v>1</v>
      </c>
      <c r="D3" s="37">
        <f>'Variable Input'!D3</f>
        <v>1</v>
      </c>
      <c r="E3" s="39">
        <f>'Variable Input'!S3</f>
        <v>32064800</v>
      </c>
      <c r="F3" s="39">
        <f>'Variable Input'!R3</f>
        <v>329497900</v>
      </c>
      <c r="G3" s="45">
        <f aca="true" t="shared" si="0" ref="G3:G19">E3/F3</f>
        <v>0.09731412552249953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pans="1:252" ht="15.75">
      <c r="A4" s="37">
        <f>'Variable Input'!A4</f>
        <v>210015</v>
      </c>
      <c r="B4" s="37" t="str">
        <f>'Variable Input'!B4</f>
        <v>Franklin Square Hospital Center</v>
      </c>
      <c r="C4" s="37">
        <f>'Variable Input'!C4</f>
        <v>1</v>
      </c>
      <c r="D4" s="37">
        <f>'Variable Input'!D4</f>
        <v>1</v>
      </c>
      <c r="E4" s="39">
        <f>'Variable Input'!S4</f>
        <v>35023900</v>
      </c>
      <c r="F4" s="39">
        <f>'Variable Input'!R4</f>
        <v>341277200</v>
      </c>
      <c r="G4" s="45">
        <f t="shared" si="0"/>
        <v>0.10262595919094507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</row>
    <row r="5" spans="1:252" ht="15.75">
      <c r="A5" s="37">
        <f>'Variable Input'!A5</f>
        <v>210005</v>
      </c>
      <c r="B5" s="37" t="str">
        <f>'Variable Input'!B5</f>
        <v>Frederick Memorial Hospital</v>
      </c>
      <c r="C5" s="37">
        <f>'Variable Input'!C5</f>
        <v>1</v>
      </c>
      <c r="D5" s="37">
        <f>'Variable Input'!D5</f>
        <v>1</v>
      </c>
      <c r="E5" s="39">
        <f>'Variable Input'!S5</f>
        <v>10435500</v>
      </c>
      <c r="F5" s="39">
        <f>'Variable Input'!R5</f>
        <v>215569300</v>
      </c>
      <c r="G5" s="45">
        <f t="shared" si="0"/>
        <v>0.04840902670278189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</row>
    <row r="6" spans="1:252" ht="15.75">
      <c r="A6" s="37">
        <f>'Variable Input'!A6</f>
        <v>210044</v>
      </c>
      <c r="B6" s="37" t="str">
        <f>'Variable Input'!B6</f>
        <v>GBMC</v>
      </c>
      <c r="C6" s="37">
        <f>'Variable Input'!C6</f>
        <v>1</v>
      </c>
      <c r="D6" s="37">
        <f>'Variable Input'!D6</f>
        <v>1</v>
      </c>
      <c r="E6" s="39">
        <f>'Variable Input'!S6</f>
        <v>15580800</v>
      </c>
      <c r="F6" s="39">
        <f>'Variable Input'!R6</f>
        <v>331769800</v>
      </c>
      <c r="G6" s="45">
        <f t="shared" si="0"/>
        <v>0.04696268316163798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</row>
    <row r="7" spans="1:252" ht="15.75">
      <c r="A7" s="37">
        <f>'Variable Input'!A7</f>
        <v>210056</v>
      </c>
      <c r="B7" s="37" t="str">
        <f>'Variable Input'!B7</f>
        <v>Good Samaritan Hospital</v>
      </c>
      <c r="C7" s="37">
        <f>'Variable Input'!C7</f>
        <v>1</v>
      </c>
      <c r="D7" s="37">
        <f>'Variable Input'!D7</f>
        <v>1</v>
      </c>
      <c r="E7" s="39">
        <f>'Variable Input'!S7</f>
        <v>13239700</v>
      </c>
      <c r="F7" s="39">
        <f>'Variable Input'!R7</f>
        <v>226361500</v>
      </c>
      <c r="G7" s="45">
        <f t="shared" si="0"/>
        <v>0.05848918654453165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</row>
    <row r="8" spans="1:252" ht="15.75">
      <c r="A8" s="37">
        <f>'Variable Input'!A8</f>
        <v>210004</v>
      </c>
      <c r="B8" s="37" t="str">
        <f>'Variable Input'!B8</f>
        <v>Holy Cross Hospital</v>
      </c>
      <c r="C8" s="37">
        <f>'Variable Input'!C8</f>
        <v>1</v>
      </c>
      <c r="D8" s="37">
        <f>'Variable Input'!D8</f>
        <v>1</v>
      </c>
      <c r="E8" s="39">
        <f>'Variable Input'!S8</f>
        <v>35003500</v>
      </c>
      <c r="F8" s="39">
        <f>'Variable Input'!R8</f>
        <v>328548700</v>
      </c>
      <c r="G8" s="45">
        <f t="shared" si="0"/>
        <v>0.1065397610765162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</row>
    <row r="9" spans="1:252" ht="15.75">
      <c r="A9" s="37">
        <f>'Variable Input'!A9</f>
        <v>210048</v>
      </c>
      <c r="B9" s="37" t="str">
        <f>'Variable Input'!B9</f>
        <v>Howard County General Hospital</v>
      </c>
      <c r="C9" s="37">
        <f>'Variable Input'!C9</f>
        <v>1</v>
      </c>
      <c r="D9" s="37">
        <f>'Variable Input'!D9</f>
        <v>1</v>
      </c>
      <c r="E9" s="39">
        <f>'Variable Input'!S9</f>
        <v>9392500</v>
      </c>
      <c r="F9" s="39">
        <f>'Variable Input'!R9</f>
        <v>188684600</v>
      </c>
      <c r="G9" s="45">
        <f t="shared" si="0"/>
        <v>0.04977883727659809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</row>
    <row r="10" spans="1:252" ht="15.75">
      <c r="A10" s="37">
        <f>'Variable Input'!A10</f>
        <v>210025</v>
      </c>
      <c r="B10" s="37" t="str">
        <f>'Variable Input'!B10</f>
        <v>Memorial of Cumberland</v>
      </c>
      <c r="C10" s="37">
        <f>'Variable Input'!C10</f>
        <v>1</v>
      </c>
      <c r="D10" s="37">
        <f>'Variable Input'!D10</f>
        <v>1</v>
      </c>
      <c r="E10" s="39">
        <f>'Variable Input'!S10</f>
        <v>1966455.72</v>
      </c>
      <c r="F10" s="39">
        <f>'Variable Input'!R10</f>
        <v>84667100</v>
      </c>
      <c r="G10" s="45">
        <f t="shared" si="0"/>
        <v>0.0232257360887523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</row>
    <row r="11" spans="1:252" ht="15.75">
      <c r="A11" s="37">
        <f>'Variable Input'!A11</f>
        <v>210019</v>
      </c>
      <c r="B11" s="37" t="str">
        <f>'Variable Input'!B11</f>
        <v>Peninsula Regional Medical Center</v>
      </c>
      <c r="C11" s="37">
        <f>'Variable Input'!C11</f>
        <v>1</v>
      </c>
      <c r="D11" s="37">
        <f>'Variable Input'!D11</f>
        <v>1</v>
      </c>
      <c r="E11" s="39">
        <f>'Variable Input'!S11</f>
        <v>39012000</v>
      </c>
      <c r="F11" s="39">
        <f>'Variable Input'!R11</f>
        <v>318224500</v>
      </c>
      <c r="G11" s="45">
        <f t="shared" si="0"/>
        <v>0.1225926979223787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</row>
    <row r="12" spans="1:252" ht="15.75">
      <c r="A12" s="37">
        <f>'Variable Input'!A12</f>
        <v>210027</v>
      </c>
      <c r="B12" s="37" t="str">
        <f>'Variable Input'!B12</f>
        <v>Braddock Hospital</v>
      </c>
      <c r="C12" s="37">
        <f>'Variable Input'!C12</f>
        <v>1</v>
      </c>
      <c r="D12" s="37">
        <f>'Variable Input'!D12</f>
        <v>1</v>
      </c>
      <c r="E12" s="39">
        <f>'Variable Input'!S12</f>
        <v>7865500</v>
      </c>
      <c r="F12" s="39">
        <f>'Variable Input'!R12</f>
        <v>132321400</v>
      </c>
      <c r="G12" s="45">
        <f t="shared" si="0"/>
        <v>0.059442388003754495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</row>
    <row r="13" spans="1:252" ht="15.75">
      <c r="A13" s="37">
        <f>'Variable Input'!A13</f>
        <v>210057</v>
      </c>
      <c r="B13" s="37" t="str">
        <f>'Variable Input'!B13</f>
        <v>Shady Grove Adventist Hospital</v>
      </c>
      <c r="C13" s="37">
        <f>'Variable Input'!C13</f>
        <v>1</v>
      </c>
      <c r="D13" s="37">
        <f>'Variable Input'!D13</f>
        <v>1</v>
      </c>
      <c r="E13" s="39">
        <f>'Variable Input'!S13</f>
        <v>8894298</v>
      </c>
      <c r="F13" s="39">
        <f>'Variable Input'!R13</f>
        <v>241370380</v>
      </c>
      <c r="G13" s="45">
        <f t="shared" si="0"/>
        <v>0.03684916931398128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</row>
    <row r="14" spans="1:252" ht="15.75">
      <c r="A14" s="37">
        <f>'Variable Input'!A14</f>
        <v>210011</v>
      </c>
      <c r="B14" s="37" t="str">
        <f>'Variable Input'!B14</f>
        <v>St. Agnes Hospital</v>
      </c>
      <c r="C14" s="37">
        <f>'Variable Input'!C14</f>
        <v>1</v>
      </c>
      <c r="D14" s="37">
        <f>'Variable Input'!D14</f>
        <v>1</v>
      </c>
      <c r="E14" s="39">
        <f>'Variable Input'!S14</f>
        <v>28811000</v>
      </c>
      <c r="F14" s="39">
        <f>'Variable Input'!R14</f>
        <v>287101900</v>
      </c>
      <c r="G14" s="45">
        <f t="shared" si="0"/>
        <v>0.10035112968601044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</row>
    <row r="15" spans="1:252" ht="15.75">
      <c r="A15" s="37">
        <f>'Variable Input'!A15</f>
        <v>210007</v>
      </c>
      <c r="B15" s="37" t="str">
        <f>'Variable Input'!B15</f>
        <v>St. Joseph Medical Center</v>
      </c>
      <c r="C15" s="37">
        <f>'Variable Input'!C15</f>
        <v>1</v>
      </c>
      <c r="D15" s="37">
        <f>'Variable Input'!D15</f>
        <v>1</v>
      </c>
      <c r="E15" s="39">
        <f>'Variable Input'!S15</f>
        <v>331900</v>
      </c>
      <c r="F15" s="39">
        <f>'Variable Input'!R15</f>
        <v>323272100</v>
      </c>
      <c r="G15" s="45">
        <f t="shared" si="0"/>
        <v>0.001026689281258729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</row>
    <row r="16" spans="1:252" ht="15.75">
      <c r="A16" s="37">
        <f>'Variable Input'!A16</f>
        <v>210022</v>
      </c>
      <c r="B16" s="37" t="str">
        <f>'Variable Input'!B16</f>
        <v>Suburban Hospital</v>
      </c>
      <c r="C16" s="37">
        <f>'Variable Input'!C16</f>
        <v>1</v>
      </c>
      <c r="D16" s="37">
        <f>'Variable Input'!D16</f>
        <v>1</v>
      </c>
      <c r="E16" s="39">
        <f>'Variable Input'!S16</f>
        <v>12731300</v>
      </c>
      <c r="F16" s="39">
        <f>'Variable Input'!R16</f>
        <v>199348300</v>
      </c>
      <c r="G16" s="45">
        <f t="shared" si="0"/>
        <v>0.06386460280825068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</row>
    <row r="17" spans="1:252" ht="15.75">
      <c r="A17" s="37">
        <f>'Variable Input'!A17</f>
        <v>210016</v>
      </c>
      <c r="B17" s="37" t="str">
        <f>'Variable Input'!B17</f>
        <v>Washington Adventist Hospital</v>
      </c>
      <c r="C17" s="37">
        <f>'Variable Input'!C17</f>
        <v>1</v>
      </c>
      <c r="D17" s="37">
        <f>'Variable Input'!D17</f>
        <v>1</v>
      </c>
      <c r="E17" s="39">
        <f>'Variable Input'!S17</f>
        <v>-5211713</v>
      </c>
      <c r="F17" s="39">
        <f>'Variable Input'!R17</f>
        <v>220580634</v>
      </c>
      <c r="G17" s="45">
        <f t="shared" si="0"/>
        <v>-0.023627246442677285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</row>
    <row r="18" spans="1:252" ht="15.75">
      <c r="A18" s="37">
        <f>'Variable Input'!A18</f>
        <v>210001</v>
      </c>
      <c r="B18" s="37" t="str">
        <f>'Variable Input'!B18</f>
        <v>Washington County Hospital</v>
      </c>
      <c r="C18" s="37">
        <f>'Variable Input'!C18</f>
        <v>1</v>
      </c>
      <c r="D18" s="37">
        <f>'Variable Input'!D18</f>
        <v>1</v>
      </c>
      <c r="E18" s="39">
        <f>'Variable Input'!S18</f>
        <v>9405600</v>
      </c>
      <c r="F18" s="39">
        <f>'Variable Input'!R18</f>
        <v>194949500</v>
      </c>
      <c r="G18" s="45">
        <f t="shared" si="0"/>
        <v>0.048246340719006714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</row>
    <row r="19" spans="1:252" ht="15.75">
      <c r="A19" s="21"/>
      <c r="B19" s="21"/>
      <c r="C19" s="21"/>
      <c r="D19" s="21"/>
      <c r="E19" s="39">
        <f>SUM(E3:E18)</f>
        <v>254547040.72</v>
      </c>
      <c r="F19" s="39">
        <f>SUM(F3:F18)</f>
        <v>3963544814</v>
      </c>
      <c r="G19" s="45">
        <f t="shared" si="0"/>
        <v>0.06422206702971821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</row>
    <row r="20" spans="1:252" ht="15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</row>
    <row r="21" spans="1:252" ht="15.75">
      <c r="A21" s="37">
        <f>'Variable Input'!A19</f>
        <v>210039</v>
      </c>
      <c r="B21" s="37" t="str">
        <f>'Variable Input'!B19</f>
        <v>Calvert Memorial Hospital</v>
      </c>
      <c r="C21" s="37">
        <f>'Variable Input'!C19</f>
        <v>2</v>
      </c>
      <c r="D21" s="37">
        <f>'Variable Input'!D19</f>
        <v>2</v>
      </c>
      <c r="E21" s="39">
        <f>'Variable Input'!S19</f>
        <v>6023600</v>
      </c>
      <c r="F21" s="39">
        <f>'Variable Input'!R19</f>
        <v>91338400</v>
      </c>
      <c r="G21" s="45">
        <f aca="true" t="shared" si="1" ref="G21:G35">E21/F21</f>
        <v>0.06594816637909139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</row>
    <row r="22" spans="1:252" ht="15.75">
      <c r="A22" s="37">
        <f>'Variable Input'!A20</f>
        <v>210033</v>
      </c>
      <c r="B22" s="37" t="str">
        <f>'Variable Input'!B20</f>
        <v>Carroll Hospital Center</v>
      </c>
      <c r="C22" s="37">
        <f>'Variable Input'!C20</f>
        <v>2</v>
      </c>
      <c r="D22" s="37">
        <f>'Variable Input'!D20</f>
        <v>2</v>
      </c>
      <c r="E22" s="39">
        <f>'Variable Input'!S20</f>
        <v>17152100</v>
      </c>
      <c r="F22" s="39">
        <f>'Variable Input'!R20</f>
        <v>166258600</v>
      </c>
      <c r="G22" s="45">
        <f t="shared" si="1"/>
        <v>0.1031651896503399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</row>
    <row r="23" spans="1:252" ht="15.75">
      <c r="A23" s="37">
        <f>'Variable Input'!A21</f>
        <v>210035</v>
      </c>
      <c r="B23" s="37" t="str">
        <f>'Variable Input'!B21</f>
        <v>Civista Medical Center</v>
      </c>
      <c r="C23" s="37">
        <f>'Variable Input'!C21</f>
        <v>2</v>
      </c>
      <c r="D23" s="37">
        <f>'Variable Input'!D21</f>
        <v>2</v>
      </c>
      <c r="E23" s="39">
        <f>'Variable Input'!S21</f>
        <v>-6191544.4</v>
      </c>
      <c r="F23" s="39">
        <f>'Variable Input'!R21</f>
        <v>83585479.84</v>
      </c>
      <c r="G23" s="45">
        <f t="shared" si="1"/>
        <v>-0.07407440158089544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</row>
    <row r="24" spans="1:252" ht="15.75">
      <c r="A24" s="37">
        <f>'Variable Input'!A22</f>
        <v>210051</v>
      </c>
      <c r="B24" s="37" t="str">
        <f>'Variable Input'!B22</f>
        <v>Doctors Community Hospital</v>
      </c>
      <c r="C24" s="37">
        <f>'Variable Input'!C22</f>
        <v>2</v>
      </c>
      <c r="D24" s="37">
        <f>'Variable Input'!D22</f>
        <v>2</v>
      </c>
      <c r="E24" s="39">
        <f>'Variable Input'!S22</f>
        <v>5036500</v>
      </c>
      <c r="F24" s="39">
        <f>'Variable Input'!R22</f>
        <v>148958900</v>
      </c>
      <c r="G24" s="45">
        <f t="shared" si="1"/>
        <v>0.033811339906511126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</row>
    <row r="25" spans="1:252" ht="15.75">
      <c r="A25" s="37">
        <f>'Variable Input'!A23</f>
        <v>210006</v>
      </c>
      <c r="B25" s="37" t="str">
        <f>'Variable Input'!B23</f>
        <v>Harford Memorial Hospital</v>
      </c>
      <c r="C25" s="37">
        <f>'Variable Input'!C23</f>
        <v>2</v>
      </c>
      <c r="D25" s="37">
        <f>'Variable Input'!D23</f>
        <v>2</v>
      </c>
      <c r="E25" s="39">
        <f>'Variable Input'!S23</f>
        <v>2285106</v>
      </c>
      <c r="F25" s="39">
        <f>'Variable Input'!R23</f>
        <v>65891200</v>
      </c>
      <c r="G25" s="45">
        <f t="shared" si="1"/>
        <v>0.03467998761594872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</row>
    <row r="26" spans="1:252" ht="15.75">
      <c r="A26" s="37">
        <f>'Variable Input'!A24</f>
        <v>210055</v>
      </c>
      <c r="B26" s="37" t="str">
        <f>'Variable Input'!B24</f>
        <v>Laurel Regional Hospital</v>
      </c>
      <c r="C26" s="37">
        <f>'Variable Input'!C24</f>
        <v>2</v>
      </c>
      <c r="D26" s="37">
        <f>'Variable Input'!D24</f>
        <v>2</v>
      </c>
      <c r="E26" s="39">
        <f>'Variable Input'!S24</f>
        <v>-1913300</v>
      </c>
      <c r="F26" s="39">
        <f>'Variable Input'!R24</f>
        <v>77926200</v>
      </c>
      <c r="G26" s="45">
        <f t="shared" si="1"/>
        <v>-0.02455271782789357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</row>
    <row r="27" spans="1:252" ht="15.75">
      <c r="A27" s="37">
        <f>'Variable Input'!A25</f>
        <v>210037</v>
      </c>
      <c r="B27" s="37" t="str">
        <f>'Variable Input'!B25</f>
        <v>Memorial Hospital at Easton</v>
      </c>
      <c r="C27" s="37">
        <f>'Variable Input'!C25</f>
        <v>2</v>
      </c>
      <c r="D27" s="37">
        <f>'Variable Input'!D25</f>
        <v>2</v>
      </c>
      <c r="E27" s="39">
        <f>'Variable Input'!S25</f>
        <v>1887000</v>
      </c>
      <c r="F27" s="39">
        <f>'Variable Input'!R25</f>
        <v>127338500</v>
      </c>
      <c r="G27" s="45">
        <f t="shared" si="1"/>
        <v>0.014818770442560577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</row>
    <row r="28" spans="1:252" ht="15.75">
      <c r="A28" s="37">
        <f>'Variable Input'!A26</f>
        <v>210018</v>
      </c>
      <c r="B28" s="37" t="str">
        <f>'Variable Input'!B26</f>
        <v>Montgomery General Hospital</v>
      </c>
      <c r="C28" s="37">
        <f>'Variable Input'!C26</f>
        <v>2</v>
      </c>
      <c r="D28" s="37">
        <f>'Variable Input'!D26</f>
        <v>2</v>
      </c>
      <c r="E28" s="39">
        <f>'Variable Input'!S26</f>
        <v>8069100</v>
      </c>
      <c r="F28" s="39">
        <f>'Variable Input'!R26</f>
        <v>118176400</v>
      </c>
      <c r="G28" s="45">
        <f t="shared" si="1"/>
        <v>0.0682801303813621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</row>
    <row r="29" spans="1:252" ht="15.75">
      <c r="A29" s="37">
        <f>'Variable Input'!A27</f>
        <v>210043</v>
      </c>
      <c r="B29" s="37" t="str">
        <f>'Variable Input'!B27</f>
        <v>Baltimore Washington Medical Center</v>
      </c>
      <c r="C29" s="37">
        <f>'Variable Input'!C27</f>
        <v>2</v>
      </c>
      <c r="D29" s="37">
        <f>'Variable Input'!D27</f>
        <v>2</v>
      </c>
      <c r="E29" s="39">
        <f>'Variable Input'!S27</f>
        <v>9933300</v>
      </c>
      <c r="F29" s="39">
        <f>'Variable Input'!R27</f>
        <v>242333900</v>
      </c>
      <c r="G29" s="45">
        <f t="shared" si="1"/>
        <v>0.04099013798729769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</row>
    <row r="30" spans="1:252" ht="15.75">
      <c r="A30" s="37">
        <f>'Variable Input'!A28</f>
        <v>210040</v>
      </c>
      <c r="B30" s="37" t="str">
        <f>'Variable Input'!B28</f>
        <v>Northwest Hospital Center</v>
      </c>
      <c r="C30" s="37">
        <f>'Variable Input'!C28</f>
        <v>2</v>
      </c>
      <c r="D30" s="37">
        <f>'Variable Input'!D28</f>
        <v>2</v>
      </c>
      <c r="E30" s="39">
        <f>'Variable Input'!S28</f>
        <v>18817700</v>
      </c>
      <c r="F30" s="39">
        <f>'Variable Input'!R28</f>
        <v>172909500</v>
      </c>
      <c r="G30" s="45">
        <f t="shared" si="1"/>
        <v>0.10882976354682652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</row>
    <row r="31" spans="1:252" ht="15.75">
      <c r="A31" s="37">
        <f>'Variable Input'!A29</f>
        <v>210054</v>
      </c>
      <c r="B31" s="37" t="str">
        <f>'Variable Input'!B29</f>
        <v>Southern Maryland Hospital Center</v>
      </c>
      <c r="C31" s="37">
        <f>'Variable Input'!C29</f>
        <v>2</v>
      </c>
      <c r="D31" s="37">
        <f>'Variable Input'!D29</f>
        <v>2</v>
      </c>
      <c r="E31" s="39">
        <f>'Variable Input'!S29</f>
        <v>11233526</v>
      </c>
      <c r="F31" s="39">
        <f>'Variable Input'!R29</f>
        <v>176859506</v>
      </c>
      <c r="G31" s="45">
        <f t="shared" si="1"/>
        <v>0.0635166650301511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</row>
    <row r="32" spans="1:252" ht="15.75">
      <c r="A32" s="37">
        <f>'Variable Input'!A30</f>
        <v>210028</v>
      </c>
      <c r="B32" s="37" t="str">
        <f>'Variable Input'!B30</f>
        <v>St. Mary's Hospital</v>
      </c>
      <c r="C32" s="37">
        <f>'Variable Input'!C30</f>
        <v>2</v>
      </c>
      <c r="D32" s="37">
        <f>'Variable Input'!D30</f>
        <v>2</v>
      </c>
      <c r="E32" s="39">
        <f>'Variable Input'!S30</f>
        <v>9062400</v>
      </c>
      <c r="F32" s="39">
        <f>'Variable Input'!R30</f>
        <v>97685300</v>
      </c>
      <c r="G32" s="45">
        <f t="shared" si="1"/>
        <v>0.0927713791123127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</row>
    <row r="33" spans="1:252" ht="15.75">
      <c r="A33" s="37">
        <f>'Variable Input'!A31</f>
        <v>210032</v>
      </c>
      <c r="B33" s="37" t="str">
        <f>'Variable Input'!B31</f>
        <v>Union of Cecil</v>
      </c>
      <c r="C33" s="37">
        <f>'Variable Input'!C31</f>
        <v>2</v>
      </c>
      <c r="D33" s="37">
        <f>'Variable Input'!D31</f>
        <v>2</v>
      </c>
      <c r="E33" s="39">
        <f>'Variable Input'!S31</f>
        <v>6818400</v>
      </c>
      <c r="F33" s="39">
        <f>'Variable Input'!R31</f>
        <v>100465900</v>
      </c>
      <c r="G33" s="45">
        <f t="shared" si="1"/>
        <v>0.06786780390162234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</row>
    <row r="34" spans="1:252" ht="15.75">
      <c r="A34" s="37">
        <f>'Variable Input'!A32</f>
        <v>210049</v>
      </c>
      <c r="B34" s="37" t="str">
        <f>'Variable Input'!B32</f>
        <v>Upper Chesapeake Medical Center</v>
      </c>
      <c r="C34" s="37">
        <f>'Variable Input'!C32</f>
        <v>2</v>
      </c>
      <c r="D34" s="37">
        <f>'Variable Input'!D32</f>
        <v>2</v>
      </c>
      <c r="E34" s="39">
        <f>'Variable Input'!S32</f>
        <v>3767499</v>
      </c>
      <c r="F34" s="39">
        <f>'Variable Input'!R32</f>
        <v>147100687</v>
      </c>
      <c r="G34" s="45">
        <f t="shared" si="1"/>
        <v>0.025611702275734442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</row>
    <row r="35" spans="1:252" ht="15.75">
      <c r="A35" s="21"/>
      <c r="B35" s="21"/>
      <c r="C35" s="21"/>
      <c r="D35" s="21"/>
      <c r="E35" s="39">
        <f>SUM(E21:E34)</f>
        <v>91981386.6</v>
      </c>
      <c r="F35" s="39">
        <f>SUM(F21:F34)</f>
        <v>1816828472.8400002</v>
      </c>
      <c r="G35" s="45">
        <f t="shared" si="1"/>
        <v>0.05062744666050838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</row>
    <row r="36" spans="1:252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</row>
    <row r="37" spans="1:252" ht="15.75">
      <c r="A37" s="37">
        <f>'Variable Input'!A33</f>
        <v>210061</v>
      </c>
      <c r="B37" s="37" t="str">
        <f>'Variable Input'!B33</f>
        <v>Atlantic General Hospital</v>
      </c>
      <c r="C37" s="37">
        <f>'Variable Input'!C33</f>
        <v>3</v>
      </c>
      <c r="D37" s="37">
        <f>'Variable Input'!D33</f>
        <v>3</v>
      </c>
      <c r="E37" s="39">
        <f>'Variable Input'!S33</f>
        <v>9705900</v>
      </c>
      <c r="F37" s="39">
        <f>'Variable Input'!R33</f>
        <v>64164500</v>
      </c>
      <c r="G37" s="45">
        <f aca="true" t="shared" si="2" ref="G37:G43">E37/F37</f>
        <v>0.15126588690007714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</row>
    <row r="38" spans="1:252" ht="15.75">
      <c r="A38" s="37">
        <f>'Variable Input'!A34</f>
        <v>210030</v>
      </c>
      <c r="B38" s="37" t="str">
        <f>'Variable Input'!B34</f>
        <v>Chester River Hospital Center</v>
      </c>
      <c r="C38" s="37">
        <f>'Variable Input'!C34</f>
        <v>3</v>
      </c>
      <c r="D38" s="37">
        <f>'Variable Input'!D34</f>
        <v>3</v>
      </c>
      <c r="E38" s="39">
        <f>'Variable Input'!S34</f>
        <v>-1286008</v>
      </c>
      <c r="F38" s="39">
        <f>'Variable Input'!R34</f>
        <v>48232924</v>
      </c>
      <c r="G38" s="45">
        <f t="shared" si="2"/>
        <v>-0.026662451565242034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  <row r="39" spans="1:252" ht="15.75">
      <c r="A39" s="37">
        <f>'Variable Input'!A35</f>
        <v>210010</v>
      </c>
      <c r="B39" s="37" t="str">
        <f>'Variable Input'!B35</f>
        <v>Dorchester General Hospital</v>
      </c>
      <c r="C39" s="37">
        <f>'Variable Input'!C35</f>
        <v>3</v>
      </c>
      <c r="D39" s="37">
        <f>'Variable Input'!D35</f>
        <v>3</v>
      </c>
      <c r="E39" s="39">
        <f>'Variable Input'!S35</f>
        <v>1963900</v>
      </c>
      <c r="F39" s="39">
        <f>'Variable Input'!R35</f>
        <v>41658200</v>
      </c>
      <c r="G39" s="45">
        <f t="shared" si="2"/>
        <v>0.04714317949407319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</row>
    <row r="40" spans="1:252" ht="15.75">
      <c r="A40" s="37">
        <f>'Variable Input'!A36</f>
        <v>210060</v>
      </c>
      <c r="B40" s="37" t="str">
        <f>'Variable Input'!B36</f>
        <v>Fort Washington Medical Center</v>
      </c>
      <c r="C40" s="37">
        <f>'Variable Input'!C36</f>
        <v>3</v>
      </c>
      <c r="D40" s="37">
        <f>'Variable Input'!D36</f>
        <v>3</v>
      </c>
      <c r="E40" s="39">
        <f>'Variable Input'!S36</f>
        <v>1153232</v>
      </c>
      <c r="F40" s="39">
        <f>'Variable Input'!R36</f>
        <v>36368033</v>
      </c>
      <c r="G40" s="45">
        <f t="shared" si="2"/>
        <v>0.031710046017611127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</row>
    <row r="41" spans="1:252" ht="15.75">
      <c r="A41" s="37">
        <f>'Variable Input'!A37</f>
        <v>210017</v>
      </c>
      <c r="B41" s="37" t="str">
        <f>'Variable Input'!B37</f>
        <v>Garrett County Memorial Hospital</v>
      </c>
      <c r="C41" s="37">
        <f>'Variable Input'!C37</f>
        <v>3</v>
      </c>
      <c r="D41" s="37">
        <f>'Variable Input'!D37</f>
        <v>3</v>
      </c>
      <c r="E41" s="39">
        <f>'Variable Input'!S37</f>
        <v>897911</v>
      </c>
      <c r="F41" s="39">
        <f>'Variable Input'!R37</f>
        <v>27934210</v>
      </c>
      <c r="G41" s="45">
        <f t="shared" si="2"/>
        <v>0.032143776394607186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</row>
    <row r="42" spans="1:252" ht="15.75">
      <c r="A42" s="37">
        <f>'Variable Input'!A38</f>
        <v>210045</v>
      </c>
      <c r="B42" s="37" t="str">
        <f>'Variable Input'!B38</f>
        <v>McCready Memorial Hospital</v>
      </c>
      <c r="C42" s="37">
        <f>'Variable Input'!C38</f>
        <v>3</v>
      </c>
      <c r="D42" s="37">
        <f>'Variable Input'!D38</f>
        <v>3</v>
      </c>
      <c r="E42" s="39">
        <f>'Variable Input'!S38</f>
        <v>2358800</v>
      </c>
      <c r="F42" s="39">
        <f>'Variable Input'!R38</f>
        <v>13815800</v>
      </c>
      <c r="G42" s="45">
        <f t="shared" si="2"/>
        <v>0.17073206039462066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</row>
    <row r="43" spans="1:252" ht="15.75">
      <c r="A43" s="21"/>
      <c r="B43" s="21"/>
      <c r="C43" s="21"/>
      <c r="D43" s="21"/>
      <c r="E43" s="39">
        <f>SUM(E37:E42)</f>
        <v>14793735</v>
      </c>
      <c r="F43" s="39">
        <f>SUM(F37:F42)</f>
        <v>232173667</v>
      </c>
      <c r="G43" s="45">
        <f t="shared" si="2"/>
        <v>0.06371840179446363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</row>
    <row r="44" spans="1:252" ht="15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</row>
    <row r="45" spans="1:252" ht="15.75">
      <c r="A45" s="37">
        <f>'Variable Input'!A39</f>
        <v>210013</v>
      </c>
      <c r="B45" s="37" t="str">
        <f>'Variable Input'!B39</f>
        <v>Bon Secours Hospital</v>
      </c>
      <c r="C45" s="37">
        <f>'Variable Input'!C39</f>
        <v>4</v>
      </c>
      <c r="D45" s="37">
        <f>'Variable Input'!D39</f>
        <v>4</v>
      </c>
      <c r="E45" s="39">
        <f>'Variable Input'!S39</f>
        <v>-3621073.3</v>
      </c>
      <c r="F45" s="39">
        <f>'Variable Input'!R39</f>
        <v>80377096</v>
      </c>
      <c r="G45" s="45">
        <f aca="true" t="shared" si="3" ref="G45:G53">E45/F45</f>
        <v>-0.045051059072848315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</row>
    <row r="46" spans="1:252" ht="15.75">
      <c r="A46" s="37">
        <f>'Variable Input'!A40</f>
        <v>210034</v>
      </c>
      <c r="B46" s="37" t="str">
        <f>'Variable Input'!B40</f>
        <v>Harbor Hospital Center</v>
      </c>
      <c r="C46" s="37">
        <f>'Variable Input'!C40</f>
        <v>4</v>
      </c>
      <c r="D46" s="37">
        <f>'Variable Input'!D40</f>
        <v>4</v>
      </c>
      <c r="E46" s="39">
        <f>'Variable Input'!S40</f>
        <v>6274585.13</v>
      </c>
      <c r="F46" s="39">
        <f>'Variable Input'!R40</f>
        <v>162804012</v>
      </c>
      <c r="G46" s="45">
        <f t="shared" si="3"/>
        <v>0.038540727915230985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</row>
    <row r="47" spans="1:252" ht="15.75">
      <c r="A47" s="37">
        <f>'Variable Input'!A41</f>
        <v>210038</v>
      </c>
      <c r="B47" s="37" t="str">
        <f>'Variable Input'!B41</f>
        <v>Maryland General Hospital</v>
      </c>
      <c r="C47" s="37">
        <f>'Variable Input'!C41</f>
        <v>4</v>
      </c>
      <c r="D47" s="37">
        <f>'Variable Input'!D41</f>
        <v>4</v>
      </c>
      <c r="E47" s="39">
        <f>'Variable Input'!S41</f>
        <v>16786500</v>
      </c>
      <c r="F47" s="39">
        <f>'Variable Input'!R41</f>
        <v>152319100</v>
      </c>
      <c r="G47" s="45">
        <f t="shared" si="3"/>
        <v>0.11020613961085642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</row>
    <row r="48" spans="1:252" ht="15.75">
      <c r="A48" s="37">
        <f>'Variable Input'!A42</f>
        <v>210029</v>
      </c>
      <c r="B48" s="37" t="str">
        <f>'Variable Input'!B42</f>
        <v>Johns Hopkins Bayview Medical Center</v>
      </c>
      <c r="C48" s="37">
        <f>'Variable Input'!C42</f>
        <v>4</v>
      </c>
      <c r="D48" s="37">
        <f>'Variable Input'!D42</f>
        <v>5</v>
      </c>
      <c r="E48" s="39">
        <f>'Variable Input'!S42</f>
        <v>9663200</v>
      </c>
      <c r="F48" s="39">
        <f>'Variable Input'!R42</f>
        <v>422918500</v>
      </c>
      <c r="G48" s="45">
        <f t="shared" si="3"/>
        <v>0.02284884676361994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</row>
    <row r="49" spans="1:252" ht="15.75">
      <c r="A49" s="37">
        <f>'Variable Input'!A43</f>
        <v>210008</v>
      </c>
      <c r="B49" s="37" t="str">
        <f>'Variable Input'!B43</f>
        <v>Mercy Medical Center</v>
      </c>
      <c r="C49" s="37">
        <f>'Variable Input'!C43</f>
        <v>4</v>
      </c>
      <c r="D49" s="37">
        <f>'Variable Input'!D43</f>
        <v>5</v>
      </c>
      <c r="E49" s="39">
        <f>'Variable Input'!S43</f>
        <v>28737600</v>
      </c>
      <c r="F49" s="39">
        <f>'Variable Input'!R43</f>
        <v>317958200</v>
      </c>
      <c r="G49" s="45">
        <f t="shared" si="3"/>
        <v>0.09038169168148517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</row>
    <row r="50" spans="1:252" ht="15.75">
      <c r="A50" s="37">
        <f>'Variable Input'!A44</f>
        <v>210003</v>
      </c>
      <c r="B50" s="37" t="str">
        <f>'Variable Input'!B44</f>
        <v>Prince Georges Hospital Center</v>
      </c>
      <c r="C50" s="37">
        <f>'Variable Input'!C44</f>
        <v>4</v>
      </c>
      <c r="D50" s="37">
        <f>'Variable Input'!D44</f>
        <v>5</v>
      </c>
      <c r="E50" s="39">
        <f>'Variable Input'!S44</f>
        <v>712300</v>
      </c>
      <c r="F50" s="39">
        <f>'Variable Input'!R44</f>
        <v>199000800</v>
      </c>
      <c r="G50" s="45">
        <f t="shared" si="3"/>
        <v>0.0035793825954468523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</row>
    <row r="51" spans="1:252" ht="15.75">
      <c r="A51" s="37">
        <f>'Variable Input'!A45</f>
        <v>210012</v>
      </c>
      <c r="B51" s="37" t="str">
        <f>'Variable Input'!B45</f>
        <v>Sinai Hospital</v>
      </c>
      <c r="C51" s="37">
        <f>'Variable Input'!C45</f>
        <v>4</v>
      </c>
      <c r="D51" s="37">
        <f>'Variable Input'!D45</f>
        <v>5</v>
      </c>
      <c r="E51" s="39">
        <f>'Variable Input'!S45</f>
        <v>44196200</v>
      </c>
      <c r="F51" s="39">
        <f>'Variable Input'!R45</f>
        <v>529518500</v>
      </c>
      <c r="G51" s="45">
        <f t="shared" si="3"/>
        <v>0.08346488366317702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</row>
    <row r="52" spans="1:252" ht="15.75">
      <c r="A52" s="37">
        <f>'Variable Input'!A46</f>
        <v>210024</v>
      </c>
      <c r="B52" s="37" t="str">
        <f>'Variable Input'!B46</f>
        <v>Union Memorial Hospital</v>
      </c>
      <c r="C52" s="37">
        <f>'Variable Input'!C46</f>
        <v>4</v>
      </c>
      <c r="D52" s="37">
        <f>'Variable Input'!D46</f>
        <v>5</v>
      </c>
      <c r="E52" s="39">
        <f>'Variable Input'!S46</f>
        <v>38836906.3</v>
      </c>
      <c r="F52" s="39">
        <f>'Variable Input'!R46</f>
        <v>357309722</v>
      </c>
      <c r="G52" s="45">
        <f t="shared" si="3"/>
        <v>0.10869255413095084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</row>
    <row r="53" spans="1:252" ht="15.75">
      <c r="A53" s="21"/>
      <c r="B53" s="21"/>
      <c r="C53" s="21"/>
      <c r="D53" s="21"/>
      <c r="E53" s="39">
        <f>SUM(E45:E52)</f>
        <v>141586218.13</v>
      </c>
      <c r="F53" s="39">
        <f>SUM(F45:F52)</f>
        <v>2222205930</v>
      </c>
      <c r="G53" s="45">
        <f t="shared" si="3"/>
        <v>0.06371426527963589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</row>
    <row r="54" spans="1:252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</row>
    <row r="55" spans="1:252" ht="15.75">
      <c r="A55" s="37">
        <f>'Variable Input'!A47</f>
        <v>910029</v>
      </c>
      <c r="B55" s="37" t="str">
        <f>'Variable Input'!B47</f>
        <v>Johns Hopkins Bayview Medical Center</v>
      </c>
      <c r="C55" s="37">
        <f>'Variable Input'!C47</f>
        <v>4</v>
      </c>
      <c r="D55" s="37">
        <f>'Variable Input'!D47</f>
        <v>5</v>
      </c>
      <c r="E55" s="39">
        <f>'Variable Input'!S47</f>
        <v>9663200</v>
      </c>
      <c r="F55" s="39">
        <f>'Variable Input'!R47</f>
        <v>422918500</v>
      </c>
      <c r="G55" s="45">
        <f aca="true" t="shared" si="4" ref="G55:G62">E55/F55</f>
        <v>0.02284884676361994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</row>
    <row r="56" spans="1:252" ht="15.75">
      <c r="A56" s="37">
        <f>'Variable Input'!A48</f>
        <v>210009</v>
      </c>
      <c r="B56" s="37" t="str">
        <f>'Variable Input'!B48</f>
        <v>Johns Hopkins Hospital</v>
      </c>
      <c r="C56" s="37">
        <f>'Variable Input'!C48</f>
        <v>5</v>
      </c>
      <c r="D56" s="37">
        <f>'Variable Input'!D48</f>
        <v>5</v>
      </c>
      <c r="E56" s="39">
        <f>'Variable Input'!S48</f>
        <v>38340000</v>
      </c>
      <c r="F56" s="39">
        <f>'Variable Input'!R48</f>
        <v>1336639100</v>
      </c>
      <c r="G56" s="45">
        <f t="shared" si="4"/>
        <v>0.028683883330960468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</row>
    <row r="57" spans="1:252" ht="15.75">
      <c r="A57" s="37">
        <f>'Variable Input'!A49</f>
        <v>910008</v>
      </c>
      <c r="B57" s="37" t="str">
        <f>'Variable Input'!B49</f>
        <v>Mercy Medical Center                </v>
      </c>
      <c r="C57" s="37">
        <f>'Variable Input'!C49</f>
        <v>4</v>
      </c>
      <c r="D57" s="37">
        <f>'Variable Input'!D49</f>
        <v>5</v>
      </c>
      <c r="E57" s="39">
        <f>'Variable Input'!S49</f>
        <v>28737600</v>
      </c>
      <c r="F57" s="39">
        <f>'Variable Input'!R49</f>
        <v>317958200</v>
      </c>
      <c r="G57" s="45">
        <f t="shared" si="4"/>
        <v>0.09038169168148517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</row>
    <row r="58" spans="1:252" ht="15.75">
      <c r="A58" s="37">
        <f>'Variable Input'!A50</f>
        <v>910003</v>
      </c>
      <c r="B58" s="37" t="str">
        <f>'Variable Input'!B50</f>
        <v>Prince Georges Hospital Center      </v>
      </c>
      <c r="C58" s="37">
        <f>'Variable Input'!C50</f>
        <v>4</v>
      </c>
      <c r="D58" s="37">
        <f>'Variable Input'!D50</f>
        <v>5</v>
      </c>
      <c r="E58" s="39">
        <f>'Variable Input'!S50</f>
        <v>712300</v>
      </c>
      <c r="F58" s="39">
        <f>'Variable Input'!R50</f>
        <v>199000800</v>
      </c>
      <c r="G58" s="45">
        <f t="shared" si="4"/>
        <v>0.0035793825954468523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</row>
    <row r="59" spans="1:252" ht="15.75">
      <c r="A59" s="37">
        <f>'Variable Input'!A51</f>
        <v>910012</v>
      </c>
      <c r="B59" s="37" t="str">
        <f>'Variable Input'!B51</f>
        <v>Sinai Hospital                      </v>
      </c>
      <c r="C59" s="37">
        <f>'Variable Input'!C51</f>
        <v>4</v>
      </c>
      <c r="D59" s="37">
        <f>'Variable Input'!D51</f>
        <v>5</v>
      </c>
      <c r="E59" s="39">
        <f>'Variable Input'!S51</f>
        <v>44196200</v>
      </c>
      <c r="F59" s="39">
        <f>'Variable Input'!R51</f>
        <v>529518500</v>
      </c>
      <c r="G59" s="45">
        <f t="shared" si="4"/>
        <v>0.08346488366317702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</row>
    <row r="60" spans="1:252" ht="15.75">
      <c r="A60" s="37">
        <f>'Variable Input'!A52</f>
        <v>910024</v>
      </c>
      <c r="B60" s="37" t="str">
        <f>'Variable Input'!B52</f>
        <v>Union Memorial Hospital             </v>
      </c>
      <c r="C60" s="37">
        <f>'Variable Input'!C52</f>
        <v>4</v>
      </c>
      <c r="D60" s="37">
        <f>'Variable Input'!D52</f>
        <v>5</v>
      </c>
      <c r="E60" s="39">
        <f>'Variable Input'!S52</f>
        <v>38836906.3</v>
      </c>
      <c r="F60" s="39">
        <f>'Variable Input'!R52</f>
        <v>357309722</v>
      </c>
      <c r="G60" s="45">
        <f t="shared" si="4"/>
        <v>0.10869255413095084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</row>
    <row r="61" spans="1:252" ht="15.75">
      <c r="A61" s="37">
        <f>'Variable Input'!A53</f>
        <v>210002</v>
      </c>
      <c r="B61" s="37" t="str">
        <f>'Variable Input'!B53</f>
        <v>University of Maryland Hospital</v>
      </c>
      <c r="C61" s="37">
        <f>'Variable Input'!C53</f>
        <v>5</v>
      </c>
      <c r="D61" s="37">
        <f>'Variable Input'!D53</f>
        <v>5</v>
      </c>
      <c r="E61" s="39">
        <f>'Variable Input'!S53</f>
        <v>13118900</v>
      </c>
      <c r="F61" s="39">
        <f>'Variable Input'!R53</f>
        <v>788111500</v>
      </c>
      <c r="G61" s="45">
        <f t="shared" si="4"/>
        <v>0.016645994887779205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</row>
    <row r="62" spans="1:252" ht="15.75">
      <c r="A62" s="37"/>
      <c r="B62" s="37"/>
      <c r="C62" s="37"/>
      <c r="D62" s="37"/>
      <c r="E62" s="39">
        <f>SUM(E55:E61)</f>
        <v>173605106.3</v>
      </c>
      <c r="F62" s="39">
        <f>SUM(F55:F61)</f>
        <v>3951456322</v>
      </c>
      <c r="G62" s="45">
        <f t="shared" si="4"/>
        <v>0.0439344616650428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</row>
    <row r="63" spans="1:252" ht="15.75">
      <c r="A63" s="37"/>
      <c r="B63" s="37"/>
      <c r="C63" s="37"/>
      <c r="D63" s="37"/>
      <c r="E63" s="39"/>
      <c r="F63" s="39"/>
      <c r="G63" s="4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</row>
    <row r="64" spans="1:252" ht="15.75">
      <c r="A64" s="37">
        <f>'Variable Input'!A54</f>
        <v>210058</v>
      </c>
      <c r="B64" s="37" t="str">
        <f>'Variable Input'!B54</f>
        <v>James Lawrence Kernan Hospital</v>
      </c>
      <c r="C64" s="37">
        <f>'Variable Input'!C54</f>
        <v>6</v>
      </c>
      <c r="D64" s="37">
        <f>'Variable Input'!D54</f>
        <v>6</v>
      </c>
      <c r="E64" s="39">
        <f>'Variable Input'!S54</f>
        <v>3384000</v>
      </c>
      <c r="F64" s="39">
        <f>'Variable Input'!R54</f>
        <v>91505900</v>
      </c>
      <c r="G64" s="45">
        <f>E64/F64</f>
        <v>0.036981221975850735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</row>
    <row r="65" spans="1:252" ht="15.75">
      <c r="A65" s="37"/>
      <c r="B65" s="37"/>
      <c r="C65" s="37"/>
      <c r="D65" s="37"/>
      <c r="E65" s="39">
        <f>SUM(E64,E61,E56,E53,E43,E35,E19)</f>
        <v>557751280.45</v>
      </c>
      <c r="F65" s="39">
        <f>SUM(F64,F61,F56,F53,F43,F35,F19)</f>
        <v>10451009383.84</v>
      </c>
      <c r="G65" s="45">
        <f>E65/F65</f>
        <v>0.05336817334720125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</row>
    <row r="66" spans="1:252" ht="15.75">
      <c r="A66" s="37"/>
      <c r="B66" s="37"/>
      <c r="C66" s="37"/>
      <c r="D66" s="37"/>
      <c r="E66" s="39"/>
      <c r="F66" s="39"/>
      <c r="G66" s="4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</row>
    <row r="67" spans="1:252" ht="15.75">
      <c r="A67" s="37"/>
      <c r="B67" s="37"/>
      <c r="C67" s="37"/>
      <c r="D67" s="37"/>
      <c r="E67" s="39"/>
      <c r="F67" s="39"/>
      <c r="G67" s="4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</row>
    <row r="68" spans="1:252" ht="15.75">
      <c r="A68" s="37"/>
      <c r="B68" s="37"/>
      <c r="C68" s="37"/>
      <c r="D68" s="37"/>
      <c r="E68" s="39"/>
      <c r="F68" s="39"/>
      <c r="G68" s="4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</row>
    <row r="69" spans="1:252" ht="15.75">
      <c r="A69" s="37"/>
      <c r="B69" s="37"/>
      <c r="C69" s="37"/>
      <c r="D69" s="37"/>
      <c r="E69" s="39"/>
      <c r="F69" s="39"/>
      <c r="G69" s="4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</row>
    <row r="70" spans="1:252" ht="15.75">
      <c r="A70" s="37"/>
      <c r="B70" s="37"/>
      <c r="C70" s="37"/>
      <c r="D70" s="37"/>
      <c r="E70" s="39"/>
      <c r="F70" s="39"/>
      <c r="G70" s="4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</row>
    <row r="71" spans="1:252" ht="15.75">
      <c r="A71" s="37"/>
      <c r="B71" s="37"/>
      <c r="C71" s="37"/>
      <c r="D71" s="37"/>
      <c r="E71" s="39"/>
      <c r="F71" s="39"/>
      <c r="G71" s="4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</row>
    <row r="72" spans="1:252" ht="15.75">
      <c r="A72" s="37"/>
      <c r="B72" s="37"/>
      <c r="C72" s="37"/>
      <c r="D72" s="37"/>
      <c r="E72" s="39"/>
      <c r="F72" s="39"/>
      <c r="G72" s="4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</row>
    <row r="73" spans="1:252" ht="15.75">
      <c r="A73" s="37"/>
      <c r="B73" s="37"/>
      <c r="C73" s="37"/>
      <c r="D73" s="37"/>
      <c r="E73" s="39"/>
      <c r="F73" s="39"/>
      <c r="G73" s="4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</row>
    <row r="74" spans="1:252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</row>
    <row r="75" spans="1:252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</row>
    <row r="76" spans="1:252" ht="15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</row>
    <row r="77" spans="1:252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</row>
    <row r="78" spans="1:252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</row>
    <row r="79" spans="1:252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</row>
    <row r="80" spans="1:252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</row>
    <row r="81" spans="1:252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</row>
    <row r="82" spans="1:252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</row>
    <row r="83" spans="1:252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</row>
    <row r="84" spans="1:252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</row>
    <row r="85" spans="1:252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</row>
    <row r="86" spans="1:252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</row>
    <row r="87" spans="1:252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</row>
    <row r="88" spans="1:252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</row>
    <row r="89" spans="1:252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</row>
    <row r="90" spans="1:252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</row>
    <row r="91" spans="1:252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</row>
    <row r="92" spans="1:252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</row>
    <row r="93" spans="1:252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</row>
    <row r="94" spans="1:252" ht="15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</row>
    <row r="95" spans="1:252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</row>
    <row r="96" spans="1:252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</row>
    <row r="97" spans="1:252" ht="15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</row>
    <row r="98" spans="1:252" ht="15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</row>
    <row r="99" spans="1:252" ht="15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</row>
    <row r="100" spans="1:252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</row>
    <row r="101" spans="1:252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</row>
    <row r="102" spans="1:252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</row>
    <row r="103" spans="1:252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</row>
    <row r="104" spans="1:252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</row>
    <row r="105" spans="1:252" ht="15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</row>
    <row r="106" spans="1:252" ht="15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</row>
    <row r="107" spans="1:252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</row>
    <row r="108" spans="1:252" ht="15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</row>
    <row r="109" spans="1:252" ht="15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</row>
    <row r="110" spans="1:252" ht="15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</row>
    <row r="111" spans="1:252" ht="15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</row>
    <row r="112" spans="1:252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</row>
    <row r="113" spans="1:252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</row>
    <row r="114" spans="1:252" ht="15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</row>
    <row r="115" spans="1:252" ht="15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</row>
  </sheetData>
  <sheetProtection/>
  <printOptions horizontalCentered="1"/>
  <pageMargins left="0.2" right="0.2" top="0.55" bottom="0.2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5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7.6640625" style="1" customWidth="1"/>
    <col min="2" max="2" width="28.6640625" style="1" customWidth="1"/>
    <col min="3" max="3" width="5.6640625" style="1" customWidth="1"/>
    <col min="4" max="4" width="9.6640625" style="1" customWidth="1"/>
    <col min="5" max="6" width="8.6640625" style="1" customWidth="1"/>
    <col min="7" max="7" width="10.6640625" style="1" customWidth="1"/>
    <col min="8" max="16384" width="9.6640625" style="1" customWidth="1"/>
  </cols>
  <sheetData>
    <row r="1" spans="1:256" ht="52.5">
      <c r="A1" s="29" t="s">
        <v>83</v>
      </c>
      <c r="B1" s="49"/>
      <c r="C1" s="49"/>
      <c r="D1" s="49"/>
      <c r="E1" s="49"/>
      <c r="F1" s="49"/>
      <c r="G1" s="49"/>
      <c r="H1" s="49"/>
      <c r="I1" s="49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5.75">
      <c r="A2" s="30" t="s">
        <v>2</v>
      </c>
      <c r="B2" s="21" t="s">
        <v>53</v>
      </c>
      <c r="C2" s="31" t="s">
        <v>54</v>
      </c>
      <c r="D2" s="31" t="s">
        <v>55</v>
      </c>
      <c r="E2" s="33" t="s">
        <v>20</v>
      </c>
      <c r="F2" s="50" t="s">
        <v>31</v>
      </c>
      <c r="G2" s="50" t="s">
        <v>84</v>
      </c>
      <c r="H2" s="33" t="s">
        <v>85</v>
      </c>
      <c r="I2" s="51" t="s">
        <v>57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.75">
      <c r="A3" s="37">
        <f>'Variable Input'!A3</f>
        <v>210023</v>
      </c>
      <c r="B3" s="37" t="str">
        <f>'Variable Input'!B3</f>
        <v>Anne Arundel Medical Center</v>
      </c>
      <c r="C3" s="37">
        <f>'Variable Input'!C3</f>
        <v>1</v>
      </c>
      <c r="D3" s="37">
        <f>'Variable Input'!D3</f>
        <v>1</v>
      </c>
      <c r="E3" s="39">
        <f>'Variable Input'!E3</f>
        <v>34377.8229854671</v>
      </c>
      <c r="F3" s="52">
        <f>'Variable Input'!G3</f>
        <v>1.03186738863659</v>
      </c>
      <c r="G3" s="53">
        <f aca="true" t="shared" si="0" ref="G3:G18">F3*E3</f>
        <v>35473.35443102488</v>
      </c>
      <c r="H3" s="39">
        <f>'Variable Input'!T3</f>
        <v>0</v>
      </c>
      <c r="I3" s="54">
        <f aca="true" t="shared" si="1" ref="I3:I19">H3/G3</f>
        <v>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5.75">
      <c r="A4" s="37">
        <f>'Variable Input'!A4</f>
        <v>210015</v>
      </c>
      <c r="B4" s="37" t="str">
        <f>'Variable Input'!B4</f>
        <v>Franklin Square Hospital Center</v>
      </c>
      <c r="C4" s="37">
        <f>'Variable Input'!C4</f>
        <v>1</v>
      </c>
      <c r="D4" s="37">
        <f>'Variable Input'!D4</f>
        <v>1</v>
      </c>
      <c r="E4" s="39">
        <f>'Variable Input'!E4</f>
        <v>38152.5855909785</v>
      </c>
      <c r="F4" s="52">
        <f>'Variable Input'!G4</f>
        <v>0.890895484188205</v>
      </c>
      <c r="G4" s="53">
        <f t="shared" si="0"/>
        <v>33989.96621310672</v>
      </c>
      <c r="H4" s="39">
        <f>'Variable Input'!T4</f>
        <v>78</v>
      </c>
      <c r="I4" s="54">
        <f t="shared" si="1"/>
        <v>0.0022947948671370776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.75">
      <c r="A5" s="37">
        <f>'Variable Input'!A5</f>
        <v>210005</v>
      </c>
      <c r="B5" s="37" t="str">
        <f>'Variable Input'!B5</f>
        <v>Frederick Memorial Hospital</v>
      </c>
      <c r="C5" s="37">
        <f>'Variable Input'!C5</f>
        <v>1</v>
      </c>
      <c r="D5" s="37">
        <f>'Variable Input'!D5</f>
        <v>1</v>
      </c>
      <c r="E5" s="39">
        <f>'Variable Input'!E5</f>
        <v>25319.8777206187</v>
      </c>
      <c r="F5" s="52">
        <f>'Variable Input'!G5</f>
        <v>0.932951696172678</v>
      </c>
      <c r="G5" s="53">
        <f t="shared" si="0"/>
        <v>23622.22286633602</v>
      </c>
      <c r="H5" s="39">
        <f>'Variable Input'!T5</f>
        <v>0</v>
      </c>
      <c r="I5" s="54">
        <f t="shared" si="1"/>
        <v>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.75">
      <c r="A6" s="37">
        <f>'Variable Input'!A6</f>
        <v>210044</v>
      </c>
      <c r="B6" s="37" t="str">
        <f>'Variable Input'!B6</f>
        <v>GBMC</v>
      </c>
      <c r="C6" s="37">
        <f>'Variable Input'!C6</f>
        <v>1</v>
      </c>
      <c r="D6" s="37">
        <f>'Variable Input'!D6</f>
        <v>1</v>
      </c>
      <c r="E6" s="39">
        <f>'Variable Input'!E6</f>
        <v>33971.8468540268</v>
      </c>
      <c r="F6" s="52">
        <f>'Variable Input'!G6</f>
        <v>1.02948791933939</v>
      </c>
      <c r="G6" s="53">
        <f t="shared" si="0"/>
        <v>34973.60593386845</v>
      </c>
      <c r="H6" s="39">
        <f>'Variable Input'!T6</f>
        <v>59</v>
      </c>
      <c r="I6" s="54">
        <f t="shared" si="1"/>
        <v>0.0016869864694982562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.75">
      <c r="A7" s="37">
        <f>'Variable Input'!A7</f>
        <v>210056</v>
      </c>
      <c r="B7" s="37" t="str">
        <f>'Variable Input'!B7</f>
        <v>Good Samaritan Hospital</v>
      </c>
      <c r="C7" s="37">
        <f>'Variable Input'!C7</f>
        <v>1</v>
      </c>
      <c r="D7" s="37">
        <f>'Variable Input'!D7</f>
        <v>1</v>
      </c>
      <c r="E7" s="39">
        <f>'Variable Input'!E7</f>
        <v>21309.0139042963</v>
      </c>
      <c r="F7" s="52">
        <f>'Variable Input'!G7</f>
        <v>1.11063406453741</v>
      </c>
      <c r="G7" s="53">
        <f t="shared" si="0"/>
        <v>23666.516723812783</v>
      </c>
      <c r="H7" s="39">
        <f>'Variable Input'!T7</f>
        <v>42</v>
      </c>
      <c r="I7" s="54">
        <f t="shared" si="1"/>
        <v>0.0017746591308783698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5.75">
      <c r="A8" s="37">
        <f>'Variable Input'!A8</f>
        <v>210004</v>
      </c>
      <c r="B8" s="37" t="str">
        <f>'Variable Input'!B8</f>
        <v>Holy Cross Hospital</v>
      </c>
      <c r="C8" s="37">
        <f>'Variable Input'!C8</f>
        <v>1</v>
      </c>
      <c r="D8" s="37">
        <f>'Variable Input'!D8</f>
        <v>1</v>
      </c>
      <c r="E8" s="39">
        <f>'Variable Input'!E8</f>
        <v>41824.3553095854</v>
      </c>
      <c r="F8" s="52">
        <f>'Variable Input'!G8</f>
        <v>0.849908515970261</v>
      </c>
      <c r="G8" s="53">
        <f t="shared" si="0"/>
        <v>35546.87575258263</v>
      </c>
      <c r="H8" s="39">
        <f>'Variable Input'!T8</f>
        <v>19</v>
      </c>
      <c r="I8" s="54">
        <f t="shared" si="1"/>
        <v>0.0005345054831891821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5.75">
      <c r="A9" s="37">
        <f>'Variable Input'!A9</f>
        <v>210048</v>
      </c>
      <c r="B9" s="37" t="str">
        <f>'Variable Input'!B9</f>
        <v>Howard County General Hospital</v>
      </c>
      <c r="C9" s="37">
        <f>'Variable Input'!C9</f>
        <v>1</v>
      </c>
      <c r="D9" s="37">
        <f>'Variable Input'!D9</f>
        <v>1</v>
      </c>
      <c r="E9" s="39">
        <f>'Variable Input'!E9</f>
        <v>22428.9271603914</v>
      </c>
      <c r="F9" s="52">
        <f>'Variable Input'!G9</f>
        <v>0.892938931150867</v>
      </c>
      <c r="G9" s="53">
        <f t="shared" si="0"/>
        <v>20027.662245460546</v>
      </c>
      <c r="H9" s="39">
        <f>'Variable Input'!T9</f>
        <v>0</v>
      </c>
      <c r="I9" s="54">
        <f t="shared" si="1"/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5.75">
      <c r="A10" s="37">
        <f>'Variable Input'!A10</f>
        <v>210025</v>
      </c>
      <c r="B10" s="37" t="str">
        <f>'Variable Input'!B10</f>
        <v>Memorial of Cumberland</v>
      </c>
      <c r="C10" s="37">
        <f>'Variable Input'!C10</f>
        <v>1</v>
      </c>
      <c r="D10" s="37">
        <f>'Variable Input'!D10</f>
        <v>1</v>
      </c>
      <c r="E10" s="39">
        <f>'Variable Input'!E10</f>
        <v>11585.8307271749</v>
      </c>
      <c r="F10" s="52">
        <f>'Variable Input'!G10</f>
        <v>0.876699822016189</v>
      </c>
      <c r="G10" s="53">
        <f t="shared" si="0"/>
        <v>10157.295736423928</v>
      </c>
      <c r="H10" s="39">
        <f>'Variable Input'!T10</f>
        <v>0</v>
      </c>
      <c r="I10" s="54">
        <f t="shared" si="1"/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5.75">
      <c r="A11" s="37">
        <f>'Variable Input'!A11</f>
        <v>210019</v>
      </c>
      <c r="B11" s="37" t="str">
        <f>'Variable Input'!B11</f>
        <v>Peninsula Regional Medical Center</v>
      </c>
      <c r="C11" s="37">
        <f>'Variable Input'!C11</f>
        <v>1</v>
      </c>
      <c r="D11" s="37">
        <f>'Variable Input'!D11</f>
        <v>1</v>
      </c>
      <c r="E11" s="39">
        <f>'Variable Input'!E11</f>
        <v>28274.2998882898</v>
      </c>
      <c r="F11" s="52">
        <f>'Variable Input'!G11</f>
        <v>1.18037339228472</v>
      </c>
      <c r="G11" s="53">
        <f t="shared" si="0"/>
        <v>33374.23127361611</v>
      </c>
      <c r="H11" s="39">
        <f>'Variable Input'!T11</f>
        <v>0</v>
      </c>
      <c r="I11" s="54">
        <f t="shared" si="1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.75">
      <c r="A12" s="37">
        <f>'Variable Input'!A12</f>
        <v>210027</v>
      </c>
      <c r="B12" s="37" t="str">
        <f>'Variable Input'!B12</f>
        <v>Braddock Hospital</v>
      </c>
      <c r="C12" s="37">
        <f>'Variable Input'!C12</f>
        <v>1</v>
      </c>
      <c r="D12" s="37">
        <f>'Variable Input'!D12</f>
        <v>1</v>
      </c>
      <c r="E12" s="39">
        <f>'Variable Input'!E12</f>
        <v>11559.811531735</v>
      </c>
      <c r="F12" s="52">
        <f>'Variable Input'!G12</f>
        <v>1.01718631746769</v>
      </c>
      <c r="G12" s="53">
        <f t="shared" si="0"/>
        <v>11758.482122586063</v>
      </c>
      <c r="H12" s="39">
        <f>'Variable Input'!T12</f>
        <v>0</v>
      </c>
      <c r="I12" s="54">
        <f t="shared" si="1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.75">
      <c r="A13" s="37">
        <f>'Variable Input'!A13</f>
        <v>210057</v>
      </c>
      <c r="B13" s="37" t="str">
        <f>'Variable Input'!B13</f>
        <v>Shady Grove Adventist Hospital</v>
      </c>
      <c r="C13" s="37">
        <f>'Variable Input'!C13</f>
        <v>1</v>
      </c>
      <c r="D13" s="37">
        <f>'Variable Input'!D13</f>
        <v>1</v>
      </c>
      <c r="E13" s="39">
        <f>'Variable Input'!E13</f>
        <v>30556.3318416292</v>
      </c>
      <c r="F13" s="52">
        <f>'Variable Input'!G13</f>
        <v>0.901653938243327</v>
      </c>
      <c r="G13" s="53">
        <f t="shared" si="0"/>
        <v>27551.23694327494</v>
      </c>
      <c r="H13" s="39">
        <f>'Variable Input'!T13</f>
        <v>0</v>
      </c>
      <c r="I13" s="54">
        <f t="shared" si="1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5.75">
      <c r="A14" s="37">
        <f>'Variable Input'!A14</f>
        <v>210011</v>
      </c>
      <c r="B14" s="37" t="str">
        <f>'Variable Input'!B14</f>
        <v>St. Agnes Hospital</v>
      </c>
      <c r="C14" s="37">
        <f>'Variable Input'!C14</f>
        <v>1</v>
      </c>
      <c r="D14" s="37">
        <f>'Variable Input'!D14</f>
        <v>1</v>
      </c>
      <c r="E14" s="39">
        <f>'Variable Input'!E14</f>
        <v>29135.5474856392</v>
      </c>
      <c r="F14" s="52">
        <f>'Variable Input'!G14</f>
        <v>0.960069193442489</v>
      </c>
      <c r="G14" s="53">
        <f t="shared" si="0"/>
        <v>27972.141575042962</v>
      </c>
      <c r="H14" s="39">
        <f>'Variable Input'!T14</f>
        <v>72</v>
      </c>
      <c r="I14" s="54">
        <f t="shared" si="1"/>
        <v>0.002573989546236215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5.75">
      <c r="A15" s="37">
        <f>'Variable Input'!A15</f>
        <v>210007</v>
      </c>
      <c r="B15" s="37" t="str">
        <f>'Variable Input'!B15</f>
        <v>St. Joseph Medical Center</v>
      </c>
      <c r="C15" s="37">
        <f>'Variable Input'!C15</f>
        <v>1</v>
      </c>
      <c r="D15" s="37">
        <f>'Variable Input'!D15</f>
        <v>1</v>
      </c>
      <c r="E15" s="39">
        <f>'Variable Input'!E15</f>
        <v>31149.016640401</v>
      </c>
      <c r="F15" s="52">
        <f>'Variable Input'!G15</f>
        <v>1.21316986343587</v>
      </c>
      <c r="G15" s="53">
        <f t="shared" si="0"/>
        <v>37789.048263796925</v>
      </c>
      <c r="H15" s="39">
        <f>'Variable Input'!T15</f>
        <v>0</v>
      </c>
      <c r="I15" s="54">
        <f t="shared" si="1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.75">
      <c r="A16" s="37">
        <f>'Variable Input'!A16</f>
        <v>210022</v>
      </c>
      <c r="B16" s="37" t="str">
        <f>'Variable Input'!B16</f>
        <v>Suburban Hospital</v>
      </c>
      <c r="C16" s="37">
        <f>'Variable Input'!C16</f>
        <v>1</v>
      </c>
      <c r="D16" s="37">
        <f>'Variable Input'!D16</f>
        <v>1</v>
      </c>
      <c r="E16" s="39">
        <f>'Variable Input'!E16</f>
        <v>17324.5962904464</v>
      </c>
      <c r="F16" s="52">
        <f>'Variable Input'!G16</f>
        <v>1.23830289415057</v>
      </c>
      <c r="G16" s="53">
        <f t="shared" si="0"/>
        <v>21453.097726450007</v>
      </c>
      <c r="H16" s="39">
        <f>'Variable Input'!T16</f>
        <v>3</v>
      </c>
      <c r="I16" s="54">
        <f t="shared" si="1"/>
        <v>0.0001398399447134962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5.75">
      <c r="A17" s="37">
        <f>'Variable Input'!A17</f>
        <v>210016</v>
      </c>
      <c r="B17" s="37" t="str">
        <f>'Variable Input'!B17</f>
        <v>Washington Adventist Hospital</v>
      </c>
      <c r="C17" s="37">
        <f>'Variable Input'!C17</f>
        <v>1</v>
      </c>
      <c r="D17" s="37">
        <f>'Variable Input'!D17</f>
        <v>1</v>
      </c>
      <c r="E17" s="39">
        <f>'Variable Input'!E17</f>
        <v>22832.3873141032</v>
      </c>
      <c r="F17" s="52">
        <f>'Variable Input'!G17</f>
        <v>1.09592184957229</v>
      </c>
      <c r="G17" s="53">
        <f t="shared" si="0"/>
        <v>25022.512135422872</v>
      </c>
      <c r="H17" s="39">
        <f>'Variable Input'!T17</f>
        <v>0</v>
      </c>
      <c r="I17" s="54">
        <f t="shared" si="1"/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5.75">
      <c r="A18" s="37">
        <f>'Variable Input'!A18</f>
        <v>210001</v>
      </c>
      <c r="B18" s="37" t="str">
        <f>'Variable Input'!B18</f>
        <v>Washington County Hospital</v>
      </c>
      <c r="C18" s="37">
        <f>'Variable Input'!C18</f>
        <v>1</v>
      </c>
      <c r="D18" s="37">
        <f>'Variable Input'!D18</f>
        <v>1</v>
      </c>
      <c r="E18" s="39">
        <f>'Variable Input'!E18</f>
        <v>22484.3436299623</v>
      </c>
      <c r="F18" s="52">
        <f>'Variable Input'!G18</f>
        <v>1.01124214889715</v>
      </c>
      <c r="G18" s="53">
        <f t="shared" si="0"/>
        <v>22737.11596890502</v>
      </c>
      <c r="H18" s="39">
        <f>'Variable Input'!T18</f>
        <v>0</v>
      </c>
      <c r="I18" s="54">
        <f t="shared" si="1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5.75">
      <c r="A19" s="37"/>
      <c r="B19" s="21"/>
      <c r="C19" s="21"/>
      <c r="D19" s="21"/>
      <c r="E19" s="39"/>
      <c r="F19" s="52"/>
      <c r="G19" s="53">
        <f>SUM(G3:G18)</f>
        <v>425115.3659117109</v>
      </c>
      <c r="H19" s="39">
        <f>SUM(H3:H18)</f>
        <v>273</v>
      </c>
      <c r="I19" s="54">
        <f t="shared" si="1"/>
        <v>0.0006421786223006048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5.75">
      <c r="A20" s="37"/>
      <c r="B20" s="21"/>
      <c r="C20" s="21"/>
      <c r="D20" s="21"/>
      <c r="E20" s="39"/>
      <c r="F20" s="52"/>
      <c r="G20" s="53"/>
      <c r="H20" s="39"/>
      <c r="I20" s="5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5.75">
      <c r="A21" s="37">
        <f>'Variable Input'!A19</f>
        <v>210039</v>
      </c>
      <c r="B21" s="37" t="str">
        <f>'Variable Input'!B19</f>
        <v>Calvert Memorial Hospital</v>
      </c>
      <c r="C21" s="37">
        <f>'Variable Input'!C19</f>
        <v>2</v>
      </c>
      <c r="D21" s="37">
        <f>'Variable Input'!D19</f>
        <v>2</v>
      </c>
      <c r="E21" s="39">
        <f>'Variable Input'!E19</f>
        <v>11934.7732005047</v>
      </c>
      <c r="F21" s="52">
        <f>'Variable Input'!G19</f>
        <v>0.83075097051643</v>
      </c>
      <c r="G21" s="53">
        <f aca="true" t="shared" si="2" ref="G21:G34">F21*E21</f>
        <v>9914.824419212759</v>
      </c>
      <c r="H21" s="39">
        <f>'Variable Input'!T19</f>
        <v>0</v>
      </c>
      <c r="I21" s="54">
        <f aca="true" t="shared" si="3" ref="I21:I35">H21/G21</f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5.75">
      <c r="A22" s="37">
        <f>'Variable Input'!A20</f>
        <v>210033</v>
      </c>
      <c r="B22" s="37" t="str">
        <f>'Variable Input'!B20</f>
        <v>Carroll Hospital Center</v>
      </c>
      <c r="C22" s="37">
        <f>'Variable Input'!C20</f>
        <v>2</v>
      </c>
      <c r="D22" s="37">
        <f>'Variable Input'!D20</f>
        <v>2</v>
      </c>
      <c r="E22" s="39">
        <f>'Variable Input'!E20</f>
        <v>20634.6818985432</v>
      </c>
      <c r="F22" s="52">
        <f>'Variable Input'!G20</f>
        <v>0.879113104795231</v>
      </c>
      <c r="G22" s="53">
        <f t="shared" si="2"/>
        <v>18140.219270290265</v>
      </c>
      <c r="H22" s="39">
        <f>'Variable Input'!T20</f>
        <v>0</v>
      </c>
      <c r="I22" s="54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5.75">
      <c r="A23" s="37">
        <f>'Variable Input'!A21</f>
        <v>210035</v>
      </c>
      <c r="B23" s="37" t="str">
        <f>'Variable Input'!B21</f>
        <v>Civista Medical Center</v>
      </c>
      <c r="C23" s="37">
        <f>'Variable Input'!C21</f>
        <v>2</v>
      </c>
      <c r="D23" s="37">
        <f>'Variable Input'!D21</f>
        <v>2</v>
      </c>
      <c r="E23" s="39">
        <f>'Variable Input'!E21</f>
        <v>11060.5047029445</v>
      </c>
      <c r="F23" s="52">
        <f>'Variable Input'!G21</f>
        <v>0.813828977251967</v>
      </c>
      <c r="G23" s="53">
        <f t="shared" si="2"/>
        <v>9001.359230287893</v>
      </c>
      <c r="H23" s="39">
        <f>'Variable Input'!T21</f>
        <v>0</v>
      </c>
      <c r="I23" s="54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5.75">
      <c r="A24" s="37">
        <f>'Variable Input'!A22</f>
        <v>210051</v>
      </c>
      <c r="B24" s="37" t="str">
        <f>'Variable Input'!B22</f>
        <v>Doctors Community Hospital</v>
      </c>
      <c r="C24" s="37">
        <f>'Variable Input'!C22</f>
        <v>2</v>
      </c>
      <c r="D24" s="37">
        <f>'Variable Input'!D22</f>
        <v>2</v>
      </c>
      <c r="E24" s="39">
        <f>'Variable Input'!E22</f>
        <v>15491.7118019218</v>
      </c>
      <c r="F24" s="52">
        <f>'Variable Input'!G22</f>
        <v>1.03658251057331</v>
      </c>
      <c r="G24" s="53">
        <f t="shared" si="2"/>
        <v>16058.437512714274</v>
      </c>
      <c r="H24" s="39">
        <f>'Variable Input'!T22</f>
        <v>0</v>
      </c>
      <c r="I24" s="54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5.75">
      <c r="A25" s="37">
        <f>'Variable Input'!A23</f>
        <v>210006</v>
      </c>
      <c r="B25" s="37" t="str">
        <f>'Variable Input'!B23</f>
        <v>Harford Memorial Hospital</v>
      </c>
      <c r="C25" s="37">
        <f>'Variable Input'!C23</f>
        <v>2</v>
      </c>
      <c r="D25" s="37">
        <f>'Variable Input'!D23</f>
        <v>2</v>
      </c>
      <c r="E25" s="39">
        <f>'Variable Input'!E23</f>
        <v>9457.66532202702</v>
      </c>
      <c r="F25" s="52">
        <f>'Variable Input'!G23</f>
        <v>0.797909663026271</v>
      </c>
      <c r="G25" s="53">
        <f t="shared" si="2"/>
        <v>7546.362550113829</v>
      </c>
      <c r="H25" s="39">
        <f>'Variable Input'!T23</f>
        <v>0</v>
      </c>
      <c r="I25" s="54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5.75">
      <c r="A26" s="37">
        <f>'Variable Input'!A24</f>
        <v>210055</v>
      </c>
      <c r="B26" s="37" t="str">
        <f>'Variable Input'!B24</f>
        <v>Laurel Regional Hospital</v>
      </c>
      <c r="C26" s="37">
        <f>'Variable Input'!C24</f>
        <v>2</v>
      </c>
      <c r="D26" s="37">
        <f>'Variable Input'!D24</f>
        <v>2</v>
      </c>
      <c r="E26" s="39">
        <f>'Variable Input'!E24</f>
        <v>9437.82896063673</v>
      </c>
      <c r="F26" s="52">
        <f>'Variable Input'!G24</f>
        <v>0.885101679491434</v>
      </c>
      <c r="G26" s="53">
        <f t="shared" si="2"/>
        <v>8353.438263812466</v>
      </c>
      <c r="H26" s="39">
        <f>'Variable Input'!T24</f>
        <v>0</v>
      </c>
      <c r="I26" s="54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5.75">
      <c r="A27" s="37">
        <f>'Variable Input'!A25</f>
        <v>210037</v>
      </c>
      <c r="B27" s="37" t="str">
        <f>'Variable Input'!B25</f>
        <v>Memorial Hospital at Easton</v>
      </c>
      <c r="C27" s="37">
        <f>'Variable Input'!C25</f>
        <v>2</v>
      </c>
      <c r="D27" s="37">
        <f>'Variable Input'!D25</f>
        <v>2</v>
      </c>
      <c r="E27" s="39">
        <f>'Variable Input'!E25</f>
        <v>13741.52070838</v>
      </c>
      <c r="F27" s="52">
        <f>'Variable Input'!G25</f>
        <v>0.904581332160183</v>
      </c>
      <c r="G27" s="53">
        <f t="shared" si="2"/>
        <v>12430.323108293122</v>
      </c>
      <c r="H27" s="39">
        <f>'Variable Input'!T25</f>
        <v>0</v>
      </c>
      <c r="I27" s="54">
        <f t="shared" si="3"/>
        <v>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.75">
      <c r="A28" s="37">
        <f>'Variable Input'!A26</f>
        <v>210018</v>
      </c>
      <c r="B28" s="37" t="str">
        <f>'Variable Input'!B26</f>
        <v>Montgomery General Hospital</v>
      </c>
      <c r="C28" s="37">
        <f>'Variable Input'!C26</f>
        <v>2</v>
      </c>
      <c r="D28" s="37">
        <f>'Variable Input'!D26</f>
        <v>2</v>
      </c>
      <c r="E28" s="39">
        <f>'Variable Input'!E26</f>
        <v>13464.6248257727</v>
      </c>
      <c r="F28" s="52">
        <f>'Variable Input'!G26</f>
        <v>0.950475958262575</v>
      </c>
      <c r="G28" s="53">
        <f t="shared" si="2"/>
        <v>12797.802183922364</v>
      </c>
      <c r="H28" s="39">
        <f>'Variable Input'!T26</f>
        <v>0</v>
      </c>
      <c r="I28" s="54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.75">
      <c r="A29" s="37">
        <f>'Variable Input'!A27</f>
        <v>210043</v>
      </c>
      <c r="B29" s="37" t="str">
        <f>'Variable Input'!B27</f>
        <v>Baltimore Washington Medical Center</v>
      </c>
      <c r="C29" s="37">
        <f>'Variable Input'!C27</f>
        <v>2</v>
      </c>
      <c r="D29" s="37">
        <f>'Variable Input'!D27</f>
        <v>2</v>
      </c>
      <c r="E29" s="39">
        <f>'Variable Input'!E27</f>
        <v>25411.5805193728</v>
      </c>
      <c r="F29" s="52">
        <f>'Variable Input'!G27</f>
        <v>1.04371898559387</v>
      </c>
      <c r="G29" s="53">
        <f t="shared" si="2"/>
        <v>26522.54904201673</v>
      </c>
      <c r="H29" s="39">
        <f>'Variable Input'!T27</f>
        <v>5</v>
      </c>
      <c r="I29" s="54">
        <f t="shared" si="3"/>
        <v>0.0001885188332418221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.75">
      <c r="A30" s="37">
        <f>'Variable Input'!A28</f>
        <v>210040</v>
      </c>
      <c r="B30" s="37" t="str">
        <f>'Variable Input'!B28</f>
        <v>Northwest Hospital Center</v>
      </c>
      <c r="C30" s="37">
        <f>'Variable Input'!C28</f>
        <v>2</v>
      </c>
      <c r="D30" s="37">
        <f>'Variable Input'!D28</f>
        <v>2</v>
      </c>
      <c r="E30" s="39">
        <f>'Variable Input'!E28</f>
        <v>16526.0766133999</v>
      </c>
      <c r="F30" s="52">
        <f>'Variable Input'!G28</f>
        <v>0.994087195667363</v>
      </c>
      <c r="G30" s="53">
        <f t="shared" si="2"/>
        <v>16428.361155998697</v>
      </c>
      <c r="H30" s="39">
        <f>'Variable Input'!T28</f>
        <v>0</v>
      </c>
      <c r="I30" s="54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.75">
      <c r="A31" s="37">
        <f>'Variable Input'!A29</f>
        <v>210054</v>
      </c>
      <c r="B31" s="37" t="str">
        <f>'Variable Input'!B29</f>
        <v>Southern Maryland Hospital Center</v>
      </c>
      <c r="C31" s="37">
        <f>'Variable Input'!C29</f>
        <v>2</v>
      </c>
      <c r="D31" s="37">
        <f>'Variable Input'!D29</f>
        <v>2</v>
      </c>
      <c r="E31" s="39">
        <f>'Variable Input'!E29</f>
        <v>23626.9183298185</v>
      </c>
      <c r="F31" s="52">
        <f>'Variable Input'!G29</f>
        <v>0.858375630390009</v>
      </c>
      <c r="G31" s="53">
        <f t="shared" si="2"/>
        <v>20280.770915531215</v>
      </c>
      <c r="H31" s="39">
        <f>'Variable Input'!T29</f>
        <v>0</v>
      </c>
      <c r="I31" s="54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.75">
      <c r="A32" s="37">
        <f>'Variable Input'!A30</f>
        <v>210028</v>
      </c>
      <c r="B32" s="37" t="str">
        <f>'Variable Input'!B30</f>
        <v>St. Mary's Hospital</v>
      </c>
      <c r="C32" s="37">
        <f>'Variable Input'!C30</f>
        <v>2</v>
      </c>
      <c r="D32" s="37">
        <f>'Variable Input'!D30</f>
        <v>2</v>
      </c>
      <c r="E32" s="39">
        <f>'Variable Input'!E30</f>
        <v>13696.5041339816</v>
      </c>
      <c r="F32" s="52">
        <f>'Variable Input'!G30</f>
        <v>0.730634885003715</v>
      </c>
      <c r="G32" s="53">
        <f t="shared" si="2"/>
        <v>10007.143722884553</v>
      </c>
      <c r="H32" s="39">
        <f>'Variable Input'!T30</f>
        <v>0</v>
      </c>
      <c r="I32" s="54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.75">
      <c r="A33" s="37">
        <f>'Variable Input'!A31</f>
        <v>210032</v>
      </c>
      <c r="B33" s="37" t="str">
        <f>'Variable Input'!B31</f>
        <v>Union of Cecil</v>
      </c>
      <c r="C33" s="37">
        <f>'Variable Input'!C31</f>
        <v>2</v>
      </c>
      <c r="D33" s="37">
        <f>'Variable Input'!D31</f>
        <v>2</v>
      </c>
      <c r="E33" s="39">
        <f>'Variable Input'!E31</f>
        <v>12667.4344759064</v>
      </c>
      <c r="F33" s="52">
        <f>'Variable Input'!G31</f>
        <v>0.861908634389203</v>
      </c>
      <c r="G33" s="53">
        <f t="shared" si="2"/>
        <v>10918.171150343194</v>
      </c>
      <c r="H33" s="39">
        <f>'Variable Input'!T31</f>
        <v>0</v>
      </c>
      <c r="I33" s="54">
        <f t="shared" si="3"/>
        <v>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.75">
      <c r="A34" s="37">
        <f>'Variable Input'!A32</f>
        <v>210049</v>
      </c>
      <c r="B34" s="37" t="str">
        <f>'Variable Input'!B32</f>
        <v>Upper Chesapeake Medical Center</v>
      </c>
      <c r="C34" s="37">
        <f>'Variable Input'!C32</f>
        <v>2</v>
      </c>
      <c r="D34" s="37">
        <f>'Variable Input'!D32</f>
        <v>2</v>
      </c>
      <c r="E34" s="39">
        <f>'Variable Input'!E32</f>
        <v>20513.1670608582</v>
      </c>
      <c r="F34" s="52">
        <f>'Variable Input'!G32</f>
        <v>0.776492589330864</v>
      </c>
      <c r="G34" s="53">
        <f t="shared" si="2"/>
        <v>15928.322206462371</v>
      </c>
      <c r="H34" s="39">
        <f>'Variable Input'!T32</f>
        <v>0</v>
      </c>
      <c r="I34" s="54">
        <f t="shared" si="3"/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.75">
      <c r="A35" s="37"/>
      <c r="B35" s="21"/>
      <c r="C35" s="21"/>
      <c r="D35" s="21"/>
      <c r="E35" s="39"/>
      <c r="F35" s="52"/>
      <c r="G35" s="39">
        <f>SUM(G21:G34)</f>
        <v>194328.08473188375</v>
      </c>
      <c r="H35" s="39">
        <f>SUM(H21:H34)</f>
        <v>5</v>
      </c>
      <c r="I35" s="54">
        <f t="shared" si="3"/>
        <v>2.5729682906608924E-05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.75">
      <c r="A36" s="37"/>
      <c r="B36" s="21"/>
      <c r="C36" s="21"/>
      <c r="D36" s="21"/>
      <c r="E36" s="39"/>
      <c r="F36" s="52"/>
      <c r="G36" s="53"/>
      <c r="H36" s="39"/>
      <c r="I36" s="54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.75">
      <c r="A37" s="37">
        <f>'Variable Input'!A33</f>
        <v>210061</v>
      </c>
      <c r="B37" s="37" t="str">
        <f>'Variable Input'!B33</f>
        <v>Atlantic General Hospital</v>
      </c>
      <c r="C37" s="37">
        <f>'Variable Input'!C33</f>
        <v>3</v>
      </c>
      <c r="D37" s="37">
        <f>'Variable Input'!D33</f>
        <v>3</v>
      </c>
      <c r="E37" s="39">
        <f>'Variable Input'!E33</f>
        <v>7438.60193101501</v>
      </c>
      <c r="F37" s="52">
        <f>'Variable Input'!G33</f>
        <v>0.877107178904652</v>
      </c>
      <c r="G37" s="53">
        <f aca="true" t="shared" si="4" ref="G37:G42">F37*E37</f>
        <v>6524.4511547072725</v>
      </c>
      <c r="H37" s="39">
        <f>'Variable Input'!T33</f>
        <v>0</v>
      </c>
      <c r="I37" s="54">
        <f aca="true" t="shared" si="5" ref="I37:I43">H37/G37</f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.75">
      <c r="A38" s="37">
        <f>'Variable Input'!A34</f>
        <v>210030</v>
      </c>
      <c r="B38" s="37" t="str">
        <f>'Variable Input'!B34</f>
        <v>Chester River Hospital Center</v>
      </c>
      <c r="C38" s="37">
        <f>'Variable Input'!C34</f>
        <v>3</v>
      </c>
      <c r="D38" s="37">
        <f>'Variable Input'!D34</f>
        <v>3</v>
      </c>
      <c r="E38" s="39">
        <f>'Variable Input'!E34</f>
        <v>5138.3952859374</v>
      </c>
      <c r="F38" s="52">
        <f>'Variable Input'!G34</f>
        <v>0.901835185814366</v>
      </c>
      <c r="G38" s="53">
        <f t="shared" si="4"/>
        <v>4633.985667481017</v>
      </c>
      <c r="H38" s="39">
        <f>'Variable Input'!T34</f>
        <v>0</v>
      </c>
      <c r="I38" s="54">
        <f t="shared" si="5"/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.75">
      <c r="A39" s="37">
        <f>'Variable Input'!A35</f>
        <v>210010</v>
      </c>
      <c r="B39" s="37" t="str">
        <f>'Variable Input'!B35</f>
        <v>Dorchester General Hospital</v>
      </c>
      <c r="C39" s="37">
        <f>'Variable Input'!C35</f>
        <v>3</v>
      </c>
      <c r="D39" s="37">
        <f>'Variable Input'!D35</f>
        <v>3</v>
      </c>
      <c r="E39" s="39">
        <f>'Variable Input'!E35</f>
        <v>4696.22828684626</v>
      </c>
      <c r="F39" s="52">
        <f>'Variable Input'!G35</f>
        <v>0.850017599732376</v>
      </c>
      <c r="G39" s="53">
        <f t="shared" si="4"/>
        <v>3991.876696180346</v>
      </c>
      <c r="H39" s="39">
        <f>'Variable Input'!T35</f>
        <v>0</v>
      </c>
      <c r="I39" s="54">
        <f t="shared" si="5"/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.75">
      <c r="A40" s="37">
        <f>'Variable Input'!A36</f>
        <v>210060</v>
      </c>
      <c r="B40" s="37" t="str">
        <f>'Variable Input'!B36</f>
        <v>Fort Washington Medical Center</v>
      </c>
      <c r="C40" s="37">
        <f>'Variable Input'!C36</f>
        <v>3</v>
      </c>
      <c r="D40" s="37">
        <f>'Variable Input'!D36</f>
        <v>3</v>
      </c>
      <c r="E40" s="39">
        <f>'Variable Input'!E36</f>
        <v>5596.29447361223</v>
      </c>
      <c r="F40" s="52">
        <f>'Variable Input'!G36</f>
        <v>0.656672919518902</v>
      </c>
      <c r="G40" s="53">
        <f t="shared" si="4"/>
        <v>3674.9350304744403</v>
      </c>
      <c r="H40" s="39">
        <f>'Variable Input'!T36</f>
        <v>0</v>
      </c>
      <c r="I40" s="54">
        <f t="shared" si="5"/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.75">
      <c r="A41" s="37">
        <f>'Variable Input'!A37</f>
        <v>210017</v>
      </c>
      <c r="B41" s="37" t="str">
        <f>'Variable Input'!B37</f>
        <v>Garrett County Memorial Hospital</v>
      </c>
      <c r="C41" s="37">
        <f>'Variable Input'!C37</f>
        <v>3</v>
      </c>
      <c r="D41" s="37">
        <f>'Variable Input'!D37</f>
        <v>3</v>
      </c>
      <c r="E41" s="39">
        <f>'Variable Input'!E37</f>
        <v>4510.38691349963</v>
      </c>
      <c r="F41" s="52">
        <f>'Variable Input'!G37</f>
        <v>0.77141775284923</v>
      </c>
      <c r="G41" s="53">
        <f t="shared" si="4"/>
        <v>3479.392537292459</v>
      </c>
      <c r="H41" s="39">
        <f>'Variable Input'!T37</f>
        <v>0</v>
      </c>
      <c r="I41" s="54">
        <f t="shared" si="5"/>
        <v>0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.75">
      <c r="A42" s="37">
        <f>'Variable Input'!A38</f>
        <v>210045</v>
      </c>
      <c r="B42" s="37" t="str">
        <f>'Variable Input'!B38</f>
        <v>McCready Memorial Hospital</v>
      </c>
      <c r="C42" s="37">
        <f>'Variable Input'!C38</f>
        <v>3</v>
      </c>
      <c r="D42" s="37">
        <f>'Variable Input'!D38</f>
        <v>3</v>
      </c>
      <c r="E42" s="39">
        <f>'Variable Input'!E38</f>
        <v>2004.88887822181</v>
      </c>
      <c r="F42" s="52">
        <f>'Variable Input'!G38</f>
        <v>0.522950064310928</v>
      </c>
      <c r="G42" s="53">
        <f t="shared" si="4"/>
        <v>1048.45676780236</v>
      </c>
      <c r="H42" s="39">
        <f>'Variable Input'!T38</f>
        <v>0</v>
      </c>
      <c r="I42" s="54">
        <f t="shared" si="5"/>
        <v>0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.75">
      <c r="A43" s="37"/>
      <c r="B43" s="21"/>
      <c r="C43" s="21"/>
      <c r="D43" s="21"/>
      <c r="E43" s="39"/>
      <c r="F43" s="52"/>
      <c r="G43" s="53">
        <f>SUM(G37:G42)</f>
        <v>23353.097853937896</v>
      </c>
      <c r="H43" s="53">
        <f>SUM(H37:H42)</f>
        <v>0</v>
      </c>
      <c r="I43" s="54">
        <f t="shared" si="5"/>
        <v>0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.75">
      <c r="A44" s="37"/>
      <c r="B44" s="21"/>
      <c r="C44" s="21"/>
      <c r="D44" s="21"/>
      <c r="E44" s="39"/>
      <c r="F44" s="52"/>
      <c r="G44" s="53"/>
      <c r="H44" s="39"/>
      <c r="I44" s="54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.75">
      <c r="A45" s="37">
        <f>'Variable Input'!A39</f>
        <v>210013</v>
      </c>
      <c r="B45" s="37" t="str">
        <f>'Variable Input'!B39</f>
        <v>Bon Secours Hospital</v>
      </c>
      <c r="C45" s="37">
        <f>'Variable Input'!C39</f>
        <v>4</v>
      </c>
      <c r="D45" s="37">
        <f>'Variable Input'!D39</f>
        <v>4</v>
      </c>
      <c r="E45" s="39">
        <f>'Variable Input'!E39</f>
        <v>8057.34932170936</v>
      </c>
      <c r="F45" s="52">
        <f>'Variable Input'!G39</f>
        <v>0.973049448783408</v>
      </c>
      <c r="G45" s="53">
        <f aca="true" t="shared" si="6" ref="G45:G52">F45*E45</f>
        <v>7840.19931614466</v>
      </c>
      <c r="H45" s="39">
        <f>'Variable Input'!T39</f>
        <v>0</v>
      </c>
      <c r="I45" s="54">
        <f aca="true" t="shared" si="7" ref="I45:I53">H45/G45</f>
        <v>0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.75">
      <c r="A46" s="37">
        <f>'Variable Input'!A40</f>
        <v>210034</v>
      </c>
      <c r="B46" s="37" t="str">
        <f>'Variable Input'!B40</f>
        <v>Harbor Hospital Center</v>
      </c>
      <c r="C46" s="37">
        <f>'Variable Input'!C40</f>
        <v>4</v>
      </c>
      <c r="D46" s="37">
        <f>'Variable Input'!D40</f>
        <v>4</v>
      </c>
      <c r="E46" s="39">
        <f>'Variable Input'!E40</f>
        <v>19076.8539671223</v>
      </c>
      <c r="F46" s="52">
        <f>'Variable Input'!G40</f>
        <v>0.902937569172572</v>
      </c>
      <c r="G46" s="53">
        <f t="shared" si="6"/>
        <v>17225.208148533548</v>
      </c>
      <c r="H46" s="39">
        <f>'Variable Input'!T40</f>
        <v>40</v>
      </c>
      <c r="I46" s="54">
        <f t="shared" si="7"/>
        <v>0.0023221780343714083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.75">
      <c r="A47" s="37">
        <f>'Variable Input'!A41</f>
        <v>210038</v>
      </c>
      <c r="B47" s="37" t="str">
        <f>'Variable Input'!B41</f>
        <v>Maryland General Hospital</v>
      </c>
      <c r="C47" s="37">
        <f>'Variable Input'!C41</f>
        <v>4</v>
      </c>
      <c r="D47" s="37">
        <f>'Variable Input'!D41</f>
        <v>4</v>
      </c>
      <c r="E47" s="39">
        <f>'Variable Input'!E41</f>
        <v>16246.0043342834</v>
      </c>
      <c r="F47" s="52">
        <f>'Variable Input'!G41</f>
        <v>0.917740873845867</v>
      </c>
      <c r="G47" s="53">
        <f t="shared" si="6"/>
        <v>14909.62221424899</v>
      </c>
      <c r="H47" s="39">
        <f>'Variable Input'!T41</f>
        <v>46</v>
      </c>
      <c r="I47" s="54">
        <f t="shared" si="7"/>
        <v>0.003085255906486901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.75">
      <c r="A48" s="37">
        <f>'Variable Input'!A42</f>
        <v>210029</v>
      </c>
      <c r="B48" s="37" t="str">
        <f>'Variable Input'!B42</f>
        <v>Johns Hopkins Bayview Medical Center</v>
      </c>
      <c r="C48" s="37">
        <f>'Variable Input'!C42</f>
        <v>4</v>
      </c>
      <c r="D48" s="37">
        <f>'Variable Input'!D42</f>
        <v>5</v>
      </c>
      <c r="E48" s="39">
        <f>'Variable Input'!E42</f>
        <v>35042.2178813896</v>
      </c>
      <c r="F48" s="52">
        <f>'Variable Input'!G42</f>
        <v>0.802250176623916</v>
      </c>
      <c r="G48" s="53">
        <f t="shared" si="6"/>
        <v>28112.625484638556</v>
      </c>
      <c r="H48" s="39">
        <f>'Variable Input'!T42</f>
        <v>157</v>
      </c>
      <c r="I48" s="54">
        <f t="shared" si="7"/>
        <v>0.005584679384918663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.75">
      <c r="A49" s="37">
        <f>'Variable Input'!A43</f>
        <v>210008</v>
      </c>
      <c r="B49" s="37" t="str">
        <f>'Variable Input'!B43</f>
        <v>Mercy Medical Center</v>
      </c>
      <c r="C49" s="37">
        <f>'Variable Input'!C43</f>
        <v>4</v>
      </c>
      <c r="D49" s="37">
        <f>'Variable Input'!D43</f>
        <v>5</v>
      </c>
      <c r="E49" s="39">
        <f>'Variable Input'!E43</f>
        <v>25791.6580938683</v>
      </c>
      <c r="F49" s="52">
        <f>'Variable Input'!G43</f>
        <v>1.00801551966098</v>
      </c>
      <c r="G49" s="53">
        <f t="shared" si="6"/>
        <v>25998.391636408975</v>
      </c>
      <c r="H49" s="39">
        <f>'Variable Input'!T43</f>
        <v>60</v>
      </c>
      <c r="I49" s="54">
        <f t="shared" si="7"/>
        <v>0.0023078350706885304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.75">
      <c r="A50" s="37">
        <f>'Variable Input'!A44</f>
        <v>210003</v>
      </c>
      <c r="B50" s="37" t="str">
        <f>'Variable Input'!B44</f>
        <v>Prince Georges Hospital Center</v>
      </c>
      <c r="C50" s="37">
        <f>'Variable Input'!C44</f>
        <v>4</v>
      </c>
      <c r="D50" s="37">
        <f>'Variable Input'!D44</f>
        <v>5</v>
      </c>
      <c r="E50" s="39">
        <f>'Variable Input'!E44</f>
        <v>18733.3345713807</v>
      </c>
      <c r="F50" s="52">
        <f>'Variable Input'!G44</f>
        <v>0.931176590568355</v>
      </c>
      <c r="G50" s="53">
        <f t="shared" si="6"/>
        <v>17444.042616154577</v>
      </c>
      <c r="H50" s="39">
        <f>'Variable Input'!T44</f>
        <v>46</v>
      </c>
      <c r="I50" s="54">
        <f t="shared" si="7"/>
        <v>0.0026370034178545476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.75">
      <c r="A51" s="37">
        <f>'Variable Input'!A45</f>
        <v>210012</v>
      </c>
      <c r="B51" s="37" t="str">
        <f>'Variable Input'!B45</f>
        <v>Sinai Hospital</v>
      </c>
      <c r="C51" s="37">
        <f>'Variable Input'!C45</f>
        <v>4</v>
      </c>
      <c r="D51" s="37">
        <f>'Variable Input'!D45</f>
        <v>5</v>
      </c>
      <c r="E51" s="39">
        <f>'Variable Input'!E45</f>
        <v>32200.3060402898</v>
      </c>
      <c r="F51" s="52">
        <f>'Variable Input'!G45</f>
        <v>1.20944055069708</v>
      </c>
      <c r="G51" s="53">
        <f t="shared" si="6"/>
        <v>38944.35586998261</v>
      </c>
      <c r="H51" s="39">
        <f>'Variable Input'!T45</f>
        <v>133</v>
      </c>
      <c r="I51" s="54">
        <f t="shared" si="7"/>
        <v>0.003415129022650321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.75">
      <c r="A52" s="37">
        <f>'Variable Input'!A46</f>
        <v>210024</v>
      </c>
      <c r="B52" s="37" t="str">
        <f>'Variable Input'!B46</f>
        <v>Union Memorial Hospital</v>
      </c>
      <c r="C52" s="37">
        <f>'Variable Input'!C46</f>
        <v>4</v>
      </c>
      <c r="D52" s="37">
        <f>'Variable Input'!D46</f>
        <v>5</v>
      </c>
      <c r="E52" s="39">
        <f>'Variable Input'!E46</f>
        <v>26513.3781489292</v>
      </c>
      <c r="F52" s="52">
        <f>'Variable Input'!G46</f>
        <v>1.30941002845603</v>
      </c>
      <c r="G52" s="53">
        <f t="shared" si="6"/>
        <v>34716.883236454865</v>
      </c>
      <c r="H52" s="39">
        <f>'Variable Input'!T46</f>
        <v>88</v>
      </c>
      <c r="I52" s="54">
        <f t="shared" si="7"/>
        <v>0.0025347897563452525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.75">
      <c r="A53" s="37"/>
      <c r="B53" s="21"/>
      <c r="C53" s="21"/>
      <c r="D53" s="21"/>
      <c r="E53" s="39"/>
      <c r="F53" s="52"/>
      <c r="G53" s="53">
        <f>SUM(G45:G52)</f>
        <v>185191.32852256676</v>
      </c>
      <c r="H53" s="53">
        <f>SUM(H45:H52)</f>
        <v>570</v>
      </c>
      <c r="I53" s="54">
        <f t="shared" si="7"/>
        <v>0.0030778978937479884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.75">
      <c r="A54" s="37"/>
      <c r="B54" s="21"/>
      <c r="C54" s="21"/>
      <c r="D54" s="21"/>
      <c r="E54" s="39"/>
      <c r="F54" s="52"/>
      <c r="G54" s="53"/>
      <c r="H54" s="39"/>
      <c r="I54" s="54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.75">
      <c r="A55" s="37">
        <f>'Variable Input'!A47</f>
        <v>910029</v>
      </c>
      <c r="B55" s="37" t="str">
        <f>'Variable Input'!B47</f>
        <v>Johns Hopkins Bayview Medical Center</v>
      </c>
      <c r="C55" s="37">
        <f>'Variable Input'!C47</f>
        <v>4</v>
      </c>
      <c r="D55" s="37">
        <f>'Variable Input'!D47</f>
        <v>5</v>
      </c>
      <c r="E55" s="39">
        <f>'Variable Input'!E47</f>
        <v>35042.2178813896</v>
      </c>
      <c r="F55" s="52">
        <f>'Variable Input'!G47</f>
        <v>0.802250176623916</v>
      </c>
      <c r="G55" s="53">
        <f aca="true" t="shared" si="8" ref="G55:G61">F55*E55</f>
        <v>28112.625484638556</v>
      </c>
      <c r="H55" s="39">
        <f>'Variable Input'!T47</f>
        <v>157</v>
      </c>
      <c r="I55" s="54">
        <f aca="true" t="shared" si="9" ref="I55:I62">H55/G55</f>
        <v>0.005584679384918663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.75">
      <c r="A56" s="37">
        <f>'Variable Input'!A48</f>
        <v>210009</v>
      </c>
      <c r="B56" s="37" t="str">
        <f>'Variable Input'!B48</f>
        <v>Johns Hopkins Hospital</v>
      </c>
      <c r="C56" s="37">
        <f>'Variable Input'!C48</f>
        <v>5</v>
      </c>
      <c r="D56" s="37">
        <f>'Variable Input'!D48</f>
        <v>5</v>
      </c>
      <c r="E56" s="39">
        <f>'Variable Input'!E48</f>
        <v>60317.4633179504</v>
      </c>
      <c r="F56" s="52">
        <f>'Variable Input'!G48</f>
        <v>1.23571301549675</v>
      </c>
      <c r="G56" s="53">
        <f t="shared" si="8"/>
        <v>74535.0744837391</v>
      </c>
      <c r="H56" s="39">
        <f>'Variable Input'!T48</f>
        <v>803</v>
      </c>
      <c r="I56" s="54">
        <f t="shared" si="9"/>
        <v>0.010773451365842346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.75">
      <c r="A57" s="37">
        <f>'Variable Input'!A49</f>
        <v>910008</v>
      </c>
      <c r="B57" s="37" t="str">
        <f>'Variable Input'!B49</f>
        <v>Mercy Medical Center                </v>
      </c>
      <c r="C57" s="37">
        <f>'Variable Input'!C49</f>
        <v>4</v>
      </c>
      <c r="D57" s="37">
        <f>'Variable Input'!D49</f>
        <v>5</v>
      </c>
      <c r="E57" s="39">
        <f>'Variable Input'!E49</f>
        <v>25791.6580938683</v>
      </c>
      <c r="F57" s="52">
        <f>'Variable Input'!G49</f>
        <v>1.00801551966098</v>
      </c>
      <c r="G57" s="53">
        <f t="shared" si="8"/>
        <v>25998.391636408975</v>
      </c>
      <c r="H57" s="39">
        <f>'Variable Input'!T49</f>
        <v>60</v>
      </c>
      <c r="I57" s="54">
        <f t="shared" si="9"/>
        <v>0.0023078350706885304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.75">
      <c r="A58" s="37">
        <f>'Variable Input'!A50</f>
        <v>910003</v>
      </c>
      <c r="B58" s="37" t="str">
        <f>'Variable Input'!B50</f>
        <v>Prince Georges Hospital Center      </v>
      </c>
      <c r="C58" s="37">
        <f>'Variable Input'!C50</f>
        <v>4</v>
      </c>
      <c r="D58" s="37">
        <f>'Variable Input'!D50</f>
        <v>5</v>
      </c>
      <c r="E58" s="39">
        <f>'Variable Input'!E50</f>
        <v>18733.3345713807</v>
      </c>
      <c r="F58" s="52">
        <f>'Variable Input'!G50</f>
        <v>0.931176590568355</v>
      </c>
      <c r="G58" s="53">
        <f t="shared" si="8"/>
        <v>17444.042616154577</v>
      </c>
      <c r="H58" s="39">
        <f>'Variable Input'!T50</f>
        <v>46</v>
      </c>
      <c r="I58" s="54">
        <f t="shared" si="9"/>
        <v>0.0026370034178545476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.75">
      <c r="A59" s="37">
        <f>'Variable Input'!A51</f>
        <v>910012</v>
      </c>
      <c r="B59" s="37" t="str">
        <f>'Variable Input'!B51</f>
        <v>Sinai Hospital                      </v>
      </c>
      <c r="C59" s="37">
        <f>'Variable Input'!C51</f>
        <v>4</v>
      </c>
      <c r="D59" s="37">
        <f>'Variable Input'!D51</f>
        <v>5</v>
      </c>
      <c r="E59" s="39">
        <f>'Variable Input'!E51</f>
        <v>32200.3060402898</v>
      </c>
      <c r="F59" s="52">
        <f>'Variable Input'!G51</f>
        <v>1.20944055069708</v>
      </c>
      <c r="G59" s="53">
        <f t="shared" si="8"/>
        <v>38944.35586998261</v>
      </c>
      <c r="H59" s="39">
        <f>'Variable Input'!T51</f>
        <v>133</v>
      </c>
      <c r="I59" s="54">
        <f t="shared" si="9"/>
        <v>0.003415129022650321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.75">
      <c r="A60" s="37">
        <f>'Variable Input'!A52</f>
        <v>910024</v>
      </c>
      <c r="B60" s="37" t="str">
        <f>'Variable Input'!B52</f>
        <v>Union Memorial Hospital             </v>
      </c>
      <c r="C60" s="37">
        <f>'Variable Input'!C52</f>
        <v>4</v>
      </c>
      <c r="D60" s="37">
        <f>'Variable Input'!D52</f>
        <v>5</v>
      </c>
      <c r="E60" s="39">
        <f>'Variable Input'!E52</f>
        <v>26513.3781489292</v>
      </c>
      <c r="F60" s="52">
        <f>'Variable Input'!G52</f>
        <v>1.30941002845603</v>
      </c>
      <c r="G60" s="53">
        <f t="shared" si="8"/>
        <v>34716.883236454865</v>
      </c>
      <c r="H60" s="39">
        <f>'Variable Input'!T52</f>
        <v>88</v>
      </c>
      <c r="I60" s="54">
        <f t="shared" si="9"/>
        <v>0.0025347897563452525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.75">
      <c r="A61" s="37">
        <f>'Variable Input'!A53</f>
        <v>210002</v>
      </c>
      <c r="B61" s="37" t="str">
        <f>'Variable Input'!B53</f>
        <v>University of Maryland Hospital</v>
      </c>
      <c r="C61" s="37">
        <f>'Variable Input'!C53</f>
        <v>5</v>
      </c>
      <c r="D61" s="37">
        <f>'Variable Input'!D53</f>
        <v>5</v>
      </c>
      <c r="E61" s="39">
        <f>'Variable Input'!E53</f>
        <v>36922.0312862551</v>
      </c>
      <c r="F61" s="52">
        <f>'Variable Input'!G53</f>
        <v>1.16870737586563</v>
      </c>
      <c r="G61" s="53">
        <f t="shared" si="8"/>
        <v>43151.05029618789</v>
      </c>
      <c r="H61" s="39">
        <f>'Variable Input'!T53</f>
        <v>528</v>
      </c>
      <c r="I61" s="54">
        <f t="shared" si="9"/>
        <v>0.012236086871022124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.75">
      <c r="A62" s="37"/>
      <c r="B62" s="21"/>
      <c r="C62" s="21"/>
      <c r="D62" s="21"/>
      <c r="E62" s="39"/>
      <c r="F62" s="52"/>
      <c r="G62" s="53">
        <f>SUM(G55:G61)</f>
        <v>262902.4236235666</v>
      </c>
      <c r="H62" s="53">
        <f>SUM(H55:H61)</f>
        <v>1815</v>
      </c>
      <c r="I62" s="54">
        <f t="shared" si="9"/>
        <v>0.0069037020465006595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.75">
      <c r="A63" s="37"/>
      <c r="B63" s="21"/>
      <c r="C63" s="21"/>
      <c r="D63" s="21"/>
      <c r="E63" s="39"/>
      <c r="F63" s="52"/>
      <c r="G63" s="53"/>
      <c r="H63" s="39"/>
      <c r="I63" s="54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.75">
      <c r="A64" s="37">
        <f>'Variable Input'!A54</f>
        <v>210058</v>
      </c>
      <c r="B64" s="37" t="str">
        <f>'Variable Input'!B54</f>
        <v>James Lawrence Kernan Hospital</v>
      </c>
      <c r="C64" s="37">
        <f>'Variable Input'!C54</f>
        <v>6</v>
      </c>
      <c r="D64" s="37">
        <f>'Variable Input'!D54</f>
        <v>6</v>
      </c>
      <c r="E64" s="39">
        <f>'Variable Input'!E54</f>
        <v>4436.86205190198</v>
      </c>
      <c r="F64" s="52">
        <f>'Variable Input'!G54</f>
        <v>1.57763095981628</v>
      </c>
      <c r="G64" s="53">
        <f>F64*E64</f>
        <v>6999.73093751455</v>
      </c>
      <c r="H64" s="39">
        <f>'Variable Input'!T54</f>
        <v>11</v>
      </c>
      <c r="I64" s="54">
        <f>H64/G64</f>
        <v>0.0015714889755328021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.75">
      <c r="A65" s="21"/>
      <c r="B65" s="21"/>
      <c r="C65" s="21"/>
      <c r="D65" s="21"/>
      <c r="E65" s="21"/>
      <c r="F65" s="21"/>
      <c r="G65" s="39">
        <f>SUM(G64,G61,G56,G53,G43,G35,G19)</f>
        <v>952673.7327375408</v>
      </c>
      <c r="H65" s="39">
        <f>SUM(H64,H61,H56,H53,H43,H35,H19)</f>
        <v>2190</v>
      </c>
      <c r="I65" s="54">
        <f>H65/G65</f>
        <v>0.0022987933063998304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5.75">
      <c r="A66" s="21"/>
      <c r="B66" s="21"/>
      <c r="C66" s="21"/>
      <c r="D66" s="21"/>
      <c r="E66" s="21"/>
      <c r="F66" s="21"/>
      <c r="G66" s="21"/>
      <c r="H66" s="21"/>
      <c r="I66" s="54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.75">
      <c r="A67" s="21"/>
      <c r="B67" s="21"/>
      <c r="C67" s="21"/>
      <c r="D67" s="21"/>
      <c r="E67" s="21"/>
      <c r="F67" s="21"/>
      <c r="G67" s="21"/>
      <c r="H67" s="21"/>
      <c r="I67" s="54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5.75">
      <c r="A68" s="21"/>
      <c r="B68" s="21"/>
      <c r="C68" s="21"/>
      <c r="D68" s="21"/>
      <c r="E68" s="21"/>
      <c r="F68" s="21"/>
      <c r="G68" s="21"/>
      <c r="H68" s="21"/>
      <c r="I68" s="54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5.75">
      <c r="A69" s="21"/>
      <c r="B69" s="21"/>
      <c r="C69" s="21"/>
      <c r="D69" s="21"/>
      <c r="E69" s="21"/>
      <c r="F69" s="21"/>
      <c r="G69" s="21"/>
      <c r="H69" s="21"/>
      <c r="I69" s="54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5.75">
      <c r="A70" s="21"/>
      <c r="B70" s="21"/>
      <c r="C70" s="21"/>
      <c r="D70" s="21"/>
      <c r="E70" s="21"/>
      <c r="F70" s="21"/>
      <c r="G70" s="21"/>
      <c r="H70" s="21"/>
      <c r="I70" s="54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.75">
      <c r="A71" s="21"/>
      <c r="B71" s="21"/>
      <c r="C71" s="21"/>
      <c r="D71" s="21"/>
      <c r="E71" s="21"/>
      <c r="F71" s="21"/>
      <c r="G71" s="21"/>
      <c r="H71" s="21"/>
      <c r="I71" s="54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5.75">
      <c r="A72" s="21"/>
      <c r="B72" s="21"/>
      <c r="C72" s="21"/>
      <c r="D72" s="21"/>
      <c r="E72" s="21"/>
      <c r="F72" s="21"/>
      <c r="G72" s="21"/>
      <c r="H72" s="21"/>
      <c r="I72" s="54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.75">
      <c r="A73" s="21"/>
      <c r="B73" s="21"/>
      <c r="C73" s="21"/>
      <c r="D73" s="21"/>
      <c r="E73" s="21"/>
      <c r="F73" s="21"/>
      <c r="G73" s="21"/>
      <c r="H73" s="21"/>
      <c r="I73" s="54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5.75">
      <c r="A74" s="21"/>
      <c r="B74" s="21"/>
      <c r="C74" s="21"/>
      <c r="D74" s="21"/>
      <c r="E74" s="21"/>
      <c r="F74" s="21"/>
      <c r="G74" s="21"/>
      <c r="H74" s="21"/>
      <c r="I74" s="54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5.75">
      <c r="A75" s="21"/>
      <c r="B75" s="21"/>
      <c r="C75" s="21"/>
      <c r="D75" s="21"/>
      <c r="E75" s="21"/>
      <c r="F75" s="21"/>
      <c r="G75" s="21"/>
      <c r="H75" s="21"/>
      <c r="I75" s="54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5.75">
      <c r="A76" s="21"/>
      <c r="B76" s="21"/>
      <c r="C76" s="21"/>
      <c r="D76" s="21"/>
      <c r="E76" s="21"/>
      <c r="F76" s="21"/>
      <c r="G76" s="21"/>
      <c r="H76" s="21"/>
      <c r="I76" s="54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.75">
      <c r="A77" s="21"/>
      <c r="B77" s="21"/>
      <c r="C77" s="21"/>
      <c r="D77" s="21"/>
      <c r="E77" s="21"/>
      <c r="F77" s="21"/>
      <c r="G77" s="21"/>
      <c r="H77" s="21"/>
      <c r="I77" s="54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5.75">
      <c r="A78" s="21"/>
      <c r="B78" s="21"/>
      <c r="C78" s="21"/>
      <c r="D78" s="21"/>
      <c r="E78" s="21"/>
      <c r="F78" s="21"/>
      <c r="G78" s="21"/>
      <c r="H78" s="21"/>
      <c r="I78" s="54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5.75">
      <c r="A79" s="21"/>
      <c r="B79" s="21"/>
      <c r="C79" s="21"/>
      <c r="D79" s="21"/>
      <c r="E79" s="21"/>
      <c r="F79" s="21"/>
      <c r="G79" s="21"/>
      <c r="H79" s="21"/>
      <c r="I79" s="54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5.75">
      <c r="A80" s="21"/>
      <c r="B80" s="21"/>
      <c r="C80" s="21"/>
      <c r="D80" s="21"/>
      <c r="E80" s="21"/>
      <c r="F80" s="21"/>
      <c r="G80" s="21"/>
      <c r="H80" s="21"/>
      <c r="I80" s="54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5.75">
      <c r="A81" s="21"/>
      <c r="B81" s="21"/>
      <c r="C81" s="21"/>
      <c r="D81" s="21"/>
      <c r="E81" s="21"/>
      <c r="F81" s="21"/>
      <c r="G81" s="21"/>
      <c r="H81" s="21"/>
      <c r="I81" s="54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5.75">
      <c r="A82" s="21"/>
      <c r="B82" s="21"/>
      <c r="C82" s="21"/>
      <c r="D82" s="21"/>
      <c r="E82" s="21"/>
      <c r="F82" s="21"/>
      <c r="G82" s="21"/>
      <c r="H82" s="21"/>
      <c r="I82" s="54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5.75">
      <c r="A83" s="21"/>
      <c r="B83" s="21"/>
      <c r="C83" s="21"/>
      <c r="D83" s="21"/>
      <c r="E83" s="21"/>
      <c r="F83" s="21"/>
      <c r="G83" s="21"/>
      <c r="H83" s="21"/>
      <c r="I83" s="54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5.75">
      <c r="A84" s="21"/>
      <c r="B84" s="21"/>
      <c r="C84" s="21"/>
      <c r="D84" s="21"/>
      <c r="E84" s="21"/>
      <c r="F84" s="21"/>
      <c r="G84" s="21"/>
      <c r="H84" s="21"/>
      <c r="I84" s="54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5.75">
      <c r="A85" s="21"/>
      <c r="B85" s="21"/>
      <c r="C85" s="21"/>
      <c r="D85" s="21"/>
      <c r="E85" s="21"/>
      <c r="F85" s="21"/>
      <c r="G85" s="21"/>
      <c r="H85" s="21"/>
      <c r="I85" s="54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5.75">
      <c r="A86" s="21"/>
      <c r="B86" s="21"/>
      <c r="C86" s="21"/>
      <c r="D86" s="21"/>
      <c r="E86" s="21"/>
      <c r="F86" s="21"/>
      <c r="G86" s="21"/>
      <c r="H86" s="21"/>
      <c r="I86" s="54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5.75">
      <c r="A87" s="21"/>
      <c r="B87" s="21"/>
      <c r="C87" s="21"/>
      <c r="D87" s="21"/>
      <c r="E87" s="21"/>
      <c r="F87" s="21"/>
      <c r="G87" s="21"/>
      <c r="H87" s="21"/>
      <c r="I87" s="54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5.75">
      <c r="A88" s="21"/>
      <c r="B88" s="21"/>
      <c r="C88" s="21"/>
      <c r="D88" s="21"/>
      <c r="E88" s="21"/>
      <c r="F88" s="21"/>
      <c r="G88" s="21"/>
      <c r="H88" s="21"/>
      <c r="I88" s="54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5.75">
      <c r="A89" s="21"/>
      <c r="B89" s="21"/>
      <c r="C89" s="21"/>
      <c r="D89" s="21"/>
      <c r="E89" s="21"/>
      <c r="F89" s="21"/>
      <c r="G89" s="21"/>
      <c r="H89" s="21"/>
      <c r="I89" s="54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5.75">
      <c r="A90" s="21"/>
      <c r="B90" s="21"/>
      <c r="C90" s="21"/>
      <c r="D90" s="21"/>
      <c r="E90" s="21"/>
      <c r="F90" s="21"/>
      <c r="G90" s="21"/>
      <c r="H90" s="21"/>
      <c r="I90" s="5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5.75">
      <c r="A91" s="21"/>
      <c r="B91" s="21"/>
      <c r="C91" s="21"/>
      <c r="D91" s="21"/>
      <c r="E91" s="21"/>
      <c r="F91" s="21"/>
      <c r="G91" s="21"/>
      <c r="H91" s="21"/>
      <c r="I91" s="54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5.75">
      <c r="A92" s="21"/>
      <c r="B92" s="21"/>
      <c r="C92" s="21"/>
      <c r="D92" s="21"/>
      <c r="E92" s="21"/>
      <c r="F92" s="21"/>
      <c r="G92" s="21"/>
      <c r="H92" s="21"/>
      <c r="I92" s="54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5.75">
      <c r="A93" s="21"/>
      <c r="B93" s="21"/>
      <c r="C93" s="21"/>
      <c r="D93" s="21"/>
      <c r="E93" s="21"/>
      <c r="F93" s="21"/>
      <c r="G93" s="21"/>
      <c r="H93" s="21"/>
      <c r="I93" s="54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5.75">
      <c r="A94" s="21"/>
      <c r="B94" s="21"/>
      <c r="C94" s="21"/>
      <c r="D94" s="21"/>
      <c r="E94" s="21"/>
      <c r="F94" s="21"/>
      <c r="G94" s="21"/>
      <c r="H94" s="21"/>
      <c r="I94" s="54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5.75">
      <c r="A95" s="21"/>
      <c r="B95" s="21"/>
      <c r="C95" s="21"/>
      <c r="D95" s="21"/>
      <c r="E95" s="21"/>
      <c r="F95" s="21"/>
      <c r="G95" s="21"/>
      <c r="H95" s="21"/>
      <c r="I95" s="54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5.75">
      <c r="A96" s="21"/>
      <c r="B96" s="21"/>
      <c r="C96" s="21"/>
      <c r="D96" s="21"/>
      <c r="E96" s="21"/>
      <c r="F96" s="21"/>
      <c r="G96" s="21"/>
      <c r="H96" s="21"/>
      <c r="I96" s="54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15.75">
      <c r="A97" s="21"/>
      <c r="B97" s="21"/>
      <c r="C97" s="21"/>
      <c r="D97" s="21"/>
      <c r="E97" s="21"/>
      <c r="F97" s="21"/>
      <c r="G97" s="21"/>
      <c r="H97" s="21"/>
      <c r="I97" s="54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ht="15.75">
      <c r="A98" s="21"/>
      <c r="B98" s="21"/>
      <c r="C98" s="21"/>
      <c r="D98" s="21"/>
      <c r="E98" s="21"/>
      <c r="F98" s="21"/>
      <c r="G98" s="21"/>
      <c r="H98" s="21"/>
      <c r="I98" s="54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ht="15.75">
      <c r="A99" s="21"/>
      <c r="B99" s="21"/>
      <c r="C99" s="21"/>
      <c r="D99" s="21"/>
      <c r="E99" s="21"/>
      <c r="F99" s="21"/>
      <c r="G99" s="21"/>
      <c r="H99" s="21"/>
      <c r="I99" s="54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ht="15.75">
      <c r="A100" s="21"/>
      <c r="B100" s="21"/>
      <c r="C100" s="21"/>
      <c r="D100" s="21"/>
      <c r="E100" s="21"/>
      <c r="F100" s="21"/>
      <c r="G100" s="21"/>
      <c r="H100" s="21"/>
      <c r="I100" s="54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ht="15.75">
      <c r="A101" s="21"/>
      <c r="B101" s="21"/>
      <c r="C101" s="21"/>
      <c r="D101" s="21"/>
      <c r="E101" s="21"/>
      <c r="F101" s="21"/>
      <c r="G101" s="21"/>
      <c r="H101" s="21"/>
      <c r="I101" s="54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ht="15.75">
      <c r="A102" s="21"/>
      <c r="B102" s="21"/>
      <c r="C102" s="21"/>
      <c r="D102" s="21"/>
      <c r="E102" s="21"/>
      <c r="F102" s="21"/>
      <c r="G102" s="21"/>
      <c r="H102" s="21"/>
      <c r="I102" s="54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ht="15.75">
      <c r="A103" s="21"/>
      <c r="B103" s="21"/>
      <c r="C103" s="21"/>
      <c r="D103" s="21"/>
      <c r="E103" s="21"/>
      <c r="F103" s="21"/>
      <c r="G103" s="21"/>
      <c r="H103" s="21"/>
      <c r="I103" s="54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ht="15.75">
      <c r="A104" s="21"/>
      <c r="B104" s="21"/>
      <c r="C104" s="21"/>
      <c r="D104" s="21"/>
      <c r="E104" s="21"/>
      <c r="F104" s="21"/>
      <c r="G104" s="21"/>
      <c r="H104" s="21"/>
      <c r="I104" s="54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ht="15.75">
      <c r="A105" s="21"/>
      <c r="B105" s="21"/>
      <c r="C105" s="21"/>
      <c r="D105" s="21"/>
      <c r="E105" s="21"/>
      <c r="F105" s="21"/>
      <c r="G105" s="21"/>
      <c r="H105" s="21"/>
      <c r="I105" s="54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56" ht="15.75">
      <c r="A106" s="21"/>
      <c r="B106" s="21"/>
      <c r="C106" s="21"/>
      <c r="D106" s="21"/>
      <c r="E106" s="21"/>
      <c r="F106" s="21"/>
      <c r="G106" s="21"/>
      <c r="H106" s="21"/>
      <c r="I106" s="54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ht="15.75">
      <c r="A107" s="21"/>
      <c r="B107" s="21"/>
      <c r="C107" s="21"/>
      <c r="D107" s="21"/>
      <c r="E107" s="21"/>
      <c r="F107" s="21"/>
      <c r="G107" s="21"/>
      <c r="H107" s="21"/>
      <c r="I107" s="54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ht="15.75">
      <c r="A108" s="21"/>
      <c r="B108" s="21"/>
      <c r="C108" s="21"/>
      <c r="D108" s="21"/>
      <c r="E108" s="21"/>
      <c r="F108" s="21"/>
      <c r="G108" s="21"/>
      <c r="H108" s="21"/>
      <c r="I108" s="54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 ht="15.75">
      <c r="A109" s="21"/>
      <c r="B109" s="21"/>
      <c r="C109" s="21"/>
      <c r="D109" s="21"/>
      <c r="E109" s="21"/>
      <c r="F109" s="21"/>
      <c r="G109" s="21"/>
      <c r="H109" s="21"/>
      <c r="I109" s="54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ht="15.75">
      <c r="A110" s="21"/>
      <c r="B110" s="21"/>
      <c r="C110" s="21"/>
      <c r="D110" s="21"/>
      <c r="E110" s="21"/>
      <c r="F110" s="21"/>
      <c r="G110" s="21"/>
      <c r="H110" s="21"/>
      <c r="I110" s="54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</row>
    <row r="111" spans="1:256" ht="15.75">
      <c r="A111" s="21"/>
      <c r="B111" s="21"/>
      <c r="C111" s="21"/>
      <c r="D111" s="21"/>
      <c r="E111" s="21"/>
      <c r="F111" s="21"/>
      <c r="G111" s="21"/>
      <c r="H111" s="21"/>
      <c r="I111" s="54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</row>
    <row r="112" spans="1:256" ht="15.75">
      <c r="A112" s="21"/>
      <c r="B112" s="21"/>
      <c r="C112" s="21"/>
      <c r="D112" s="21"/>
      <c r="E112" s="21"/>
      <c r="F112" s="21"/>
      <c r="G112" s="21"/>
      <c r="H112" s="21"/>
      <c r="I112" s="54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</row>
    <row r="113" spans="1:256" ht="15.75">
      <c r="A113" s="21"/>
      <c r="B113" s="21"/>
      <c r="C113" s="21"/>
      <c r="D113" s="21"/>
      <c r="E113" s="21"/>
      <c r="F113" s="21"/>
      <c r="G113" s="21"/>
      <c r="H113" s="21"/>
      <c r="I113" s="54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</row>
    <row r="114" spans="1:256" ht="15.75">
      <c r="A114" s="21"/>
      <c r="B114" s="21"/>
      <c r="C114" s="21"/>
      <c r="D114" s="21"/>
      <c r="E114" s="21"/>
      <c r="F114" s="21"/>
      <c r="G114" s="21"/>
      <c r="H114" s="21"/>
      <c r="I114" s="54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256" ht="15.75">
      <c r="A115" s="21"/>
      <c r="B115" s="21"/>
      <c r="C115" s="21"/>
      <c r="D115" s="21"/>
      <c r="E115" s="21"/>
      <c r="F115" s="21"/>
      <c r="G115" s="21"/>
      <c r="H115" s="21"/>
      <c r="I115" s="54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</sheetData>
  <sheetProtection/>
  <printOptions horizontalCentered="1"/>
  <pageMargins left="0.2" right="0.2" top="0.55" bottom="0.2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104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7.6640625" style="1" customWidth="1"/>
    <col min="2" max="2" width="28.6640625" style="1" customWidth="1"/>
    <col min="3" max="3" width="5.6640625" style="1" customWidth="1"/>
    <col min="4" max="4" width="9.6640625" style="1" customWidth="1"/>
    <col min="5" max="6" width="6.6640625" style="1" customWidth="1"/>
    <col min="7" max="7" width="7.6640625" style="1" customWidth="1"/>
    <col min="8" max="12" width="9.6640625" style="1" customWidth="1"/>
    <col min="13" max="13" width="11.6640625" style="1" customWidth="1"/>
    <col min="14" max="14" width="9.6640625" style="1" customWidth="1"/>
    <col min="15" max="15" width="8.6640625" style="1" customWidth="1"/>
    <col min="16" max="16" width="9.6640625" style="1" customWidth="1"/>
    <col min="17" max="17" width="8.6640625" style="1" customWidth="1"/>
    <col min="18" max="18" width="11.6640625" style="1" customWidth="1"/>
    <col min="19" max="21" width="9.6640625" style="1" customWidth="1"/>
    <col min="22" max="22" width="8.6640625" style="1" customWidth="1"/>
    <col min="23" max="23" width="7.6640625" style="1" customWidth="1"/>
    <col min="24" max="16384" width="9.6640625" style="1" customWidth="1"/>
  </cols>
  <sheetData>
    <row r="1" spans="1:248" ht="75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  <c r="W1" s="55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</row>
    <row r="2" spans="1:248" ht="15.75">
      <c r="A2" s="57" t="s">
        <v>2</v>
      </c>
      <c r="B2" s="57" t="s">
        <v>53</v>
      </c>
      <c r="C2" s="57" t="s">
        <v>54</v>
      </c>
      <c r="D2" s="57" t="s">
        <v>55</v>
      </c>
      <c r="E2" s="58" t="s">
        <v>20</v>
      </c>
      <c r="F2" s="58" t="s">
        <v>19</v>
      </c>
      <c r="G2" s="58" t="s">
        <v>138</v>
      </c>
      <c r="H2" s="58" t="s">
        <v>139</v>
      </c>
      <c r="I2" s="59" t="s">
        <v>140</v>
      </c>
      <c r="J2" s="59" t="s">
        <v>69</v>
      </c>
      <c r="K2" s="59" t="s">
        <v>70</v>
      </c>
      <c r="L2" s="59" t="s">
        <v>71</v>
      </c>
      <c r="M2" s="59" t="s">
        <v>72</v>
      </c>
      <c r="N2" s="59" t="s">
        <v>141</v>
      </c>
      <c r="O2" s="59" t="s">
        <v>142</v>
      </c>
      <c r="P2" s="59" t="s">
        <v>143</v>
      </c>
      <c r="Q2" s="59" t="s">
        <v>144</v>
      </c>
      <c r="R2" s="59" t="s">
        <v>81</v>
      </c>
      <c r="S2" s="59" t="s">
        <v>80</v>
      </c>
      <c r="T2" s="59" t="s">
        <v>85</v>
      </c>
      <c r="U2" s="59" t="s">
        <v>145</v>
      </c>
      <c r="V2" s="60" t="s">
        <v>146</v>
      </c>
      <c r="W2" s="59" t="s">
        <v>28</v>
      </c>
      <c r="X2" s="6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</row>
    <row r="3" spans="1:248" ht="15.75">
      <c r="A3" s="62">
        <v>210023</v>
      </c>
      <c r="B3" s="63" t="s">
        <v>87</v>
      </c>
      <c r="C3" s="64">
        <v>1</v>
      </c>
      <c r="D3" s="64">
        <v>1</v>
      </c>
      <c r="E3" s="65">
        <v>34377.8229854671</v>
      </c>
      <c r="F3" s="65">
        <v>9409.48814986764</v>
      </c>
      <c r="G3" s="66">
        <v>1.03186738863659</v>
      </c>
      <c r="H3" s="66">
        <v>1.11726</v>
      </c>
      <c r="I3" s="65">
        <v>34534247.8300001</v>
      </c>
      <c r="J3" s="67">
        <v>16394000</v>
      </c>
      <c r="K3" s="67">
        <v>9516900</v>
      </c>
      <c r="L3" s="67">
        <v>4768700</v>
      </c>
      <c r="M3" s="67">
        <v>297433100</v>
      </c>
      <c r="N3" s="67">
        <v>0</v>
      </c>
      <c r="O3" s="67">
        <v>0</v>
      </c>
      <c r="P3" s="67">
        <v>0</v>
      </c>
      <c r="Q3" s="67">
        <v>0</v>
      </c>
      <c r="R3" s="67">
        <v>329497900</v>
      </c>
      <c r="S3" s="67">
        <v>32064800</v>
      </c>
      <c r="T3" s="67">
        <v>0</v>
      </c>
      <c r="U3" s="67">
        <v>0</v>
      </c>
      <c r="V3" s="68">
        <v>0.5044</v>
      </c>
      <c r="W3" s="69">
        <v>1.027381581</v>
      </c>
      <c r="X3" s="6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</row>
    <row r="4" spans="1:248" ht="15.75">
      <c r="A4" s="62">
        <v>210015</v>
      </c>
      <c r="B4" s="63" t="s">
        <v>88</v>
      </c>
      <c r="C4" s="64">
        <v>1</v>
      </c>
      <c r="D4" s="64">
        <v>1</v>
      </c>
      <c r="E4" s="65">
        <v>38152.5855909785</v>
      </c>
      <c r="F4" s="65">
        <v>9143.9373137136</v>
      </c>
      <c r="G4" s="66">
        <v>0.890895484188205</v>
      </c>
      <c r="H4" s="66">
        <v>1.1255</v>
      </c>
      <c r="I4" s="65">
        <v>86373021.2096045</v>
      </c>
      <c r="J4" s="67">
        <v>13701000</v>
      </c>
      <c r="K4" s="67">
        <v>4366600</v>
      </c>
      <c r="L4" s="67">
        <v>3306000</v>
      </c>
      <c r="M4" s="67">
        <v>306253400</v>
      </c>
      <c r="N4" s="67">
        <v>7495500</v>
      </c>
      <c r="O4" s="67">
        <v>0</v>
      </c>
      <c r="P4" s="67">
        <v>0</v>
      </c>
      <c r="Q4" s="67">
        <v>0</v>
      </c>
      <c r="R4" s="67">
        <v>341277200</v>
      </c>
      <c r="S4" s="67">
        <v>35023900</v>
      </c>
      <c r="T4" s="67">
        <v>78</v>
      </c>
      <c r="U4" s="67">
        <v>7495500</v>
      </c>
      <c r="V4" s="68">
        <v>0.57</v>
      </c>
      <c r="W4" s="69">
        <v>1.007713036</v>
      </c>
      <c r="X4" s="6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</row>
    <row r="5" spans="1:248" ht="15.75">
      <c r="A5" s="62">
        <v>210005</v>
      </c>
      <c r="B5" s="63" t="s">
        <v>89</v>
      </c>
      <c r="C5" s="64">
        <v>1</v>
      </c>
      <c r="D5" s="64">
        <v>1</v>
      </c>
      <c r="E5" s="65">
        <v>25319.8777206187</v>
      </c>
      <c r="F5" s="65">
        <v>8561.58644966405</v>
      </c>
      <c r="G5" s="66">
        <v>0.932951696172678</v>
      </c>
      <c r="H5" s="66">
        <v>1.11944</v>
      </c>
      <c r="I5" s="65">
        <v>41568569.2461865</v>
      </c>
      <c r="J5" s="67">
        <v>13609800</v>
      </c>
      <c r="K5" s="67">
        <v>8986700</v>
      </c>
      <c r="L5" s="67">
        <v>1865900</v>
      </c>
      <c r="M5" s="67">
        <v>205133800</v>
      </c>
      <c r="N5" s="67">
        <v>0</v>
      </c>
      <c r="O5" s="67">
        <v>0</v>
      </c>
      <c r="P5" s="67">
        <v>0</v>
      </c>
      <c r="Q5" s="67">
        <v>0</v>
      </c>
      <c r="R5" s="67">
        <v>215569300</v>
      </c>
      <c r="S5" s="67">
        <v>10435500</v>
      </c>
      <c r="T5" s="67">
        <v>0</v>
      </c>
      <c r="U5" s="67">
        <v>0</v>
      </c>
      <c r="V5" s="68">
        <v>0.5191</v>
      </c>
      <c r="W5" s="69">
        <v>1.009336157</v>
      </c>
      <c r="X5" s="6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</row>
    <row r="6" spans="1:248" ht="15.75">
      <c r="A6" s="62">
        <v>210044</v>
      </c>
      <c r="B6" s="63" t="s">
        <v>90</v>
      </c>
      <c r="C6" s="64">
        <v>1</v>
      </c>
      <c r="D6" s="64">
        <v>1</v>
      </c>
      <c r="E6" s="65">
        <v>33971.8468540268</v>
      </c>
      <c r="F6" s="65">
        <v>9856.65058007612</v>
      </c>
      <c r="G6" s="66">
        <v>1.02948791933939</v>
      </c>
      <c r="H6" s="66">
        <v>1.1172</v>
      </c>
      <c r="I6" s="65">
        <v>25275136.8408776</v>
      </c>
      <c r="J6" s="67">
        <v>19189600</v>
      </c>
      <c r="K6" s="67">
        <v>5688900</v>
      </c>
      <c r="L6" s="67">
        <v>4260600</v>
      </c>
      <c r="M6" s="67">
        <v>316188900</v>
      </c>
      <c r="N6" s="67">
        <v>4412621.56862745</v>
      </c>
      <c r="O6" s="67">
        <v>0</v>
      </c>
      <c r="P6" s="67">
        <v>0</v>
      </c>
      <c r="Q6" s="67">
        <v>0</v>
      </c>
      <c r="R6" s="67">
        <v>331769800</v>
      </c>
      <c r="S6" s="67">
        <v>15580800</v>
      </c>
      <c r="T6" s="67">
        <v>59</v>
      </c>
      <c r="U6" s="67">
        <v>4412621.56862745</v>
      </c>
      <c r="V6" s="68">
        <v>0.4978</v>
      </c>
      <c r="W6" s="69">
        <v>1.006958381</v>
      </c>
      <c r="X6" s="6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</row>
    <row r="7" spans="1:248" ht="15.75">
      <c r="A7" s="62">
        <v>210056</v>
      </c>
      <c r="B7" s="63" t="s">
        <v>91</v>
      </c>
      <c r="C7" s="64">
        <v>1</v>
      </c>
      <c r="D7" s="64">
        <v>1</v>
      </c>
      <c r="E7" s="65">
        <v>21309.0139042963</v>
      </c>
      <c r="F7" s="65">
        <v>11109.9639834703</v>
      </c>
      <c r="G7" s="66">
        <v>1.11063406453741</v>
      </c>
      <c r="H7" s="66">
        <v>1.1293</v>
      </c>
      <c r="I7" s="65">
        <v>54996459.5399999</v>
      </c>
      <c r="J7" s="67">
        <v>9203100</v>
      </c>
      <c r="K7" s="67">
        <v>3159200</v>
      </c>
      <c r="L7" s="67">
        <v>3227300</v>
      </c>
      <c r="M7" s="67">
        <v>213121800</v>
      </c>
      <c r="N7" s="67">
        <v>5018000</v>
      </c>
      <c r="O7" s="67">
        <v>0</v>
      </c>
      <c r="P7" s="67">
        <v>0</v>
      </c>
      <c r="Q7" s="67">
        <v>0</v>
      </c>
      <c r="R7" s="67">
        <v>226361500</v>
      </c>
      <c r="S7" s="67">
        <v>13239700</v>
      </c>
      <c r="T7" s="67">
        <v>42</v>
      </c>
      <c r="U7" s="67">
        <v>5018000</v>
      </c>
      <c r="V7" s="68">
        <v>0.5381</v>
      </c>
      <c r="W7" s="69">
        <v>1.003740081</v>
      </c>
      <c r="X7" s="6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</row>
    <row r="8" spans="1:248" ht="15.75">
      <c r="A8" s="62">
        <v>210004</v>
      </c>
      <c r="B8" s="63" t="s">
        <v>92</v>
      </c>
      <c r="C8" s="64">
        <v>1</v>
      </c>
      <c r="D8" s="64">
        <v>1</v>
      </c>
      <c r="E8" s="65">
        <v>41824.3553095854</v>
      </c>
      <c r="F8" s="65">
        <v>8208.09185124062</v>
      </c>
      <c r="G8" s="66">
        <v>0.849908515970261</v>
      </c>
      <c r="H8" s="66">
        <v>1.11738</v>
      </c>
      <c r="I8" s="65">
        <v>76267522.97</v>
      </c>
      <c r="J8" s="67">
        <v>18585800</v>
      </c>
      <c r="K8" s="67">
        <v>4694100</v>
      </c>
      <c r="L8" s="67">
        <v>1928100</v>
      </c>
      <c r="M8" s="67">
        <v>293545200</v>
      </c>
      <c r="N8" s="67">
        <v>1651300</v>
      </c>
      <c r="O8" s="67">
        <v>0</v>
      </c>
      <c r="P8" s="67">
        <v>0</v>
      </c>
      <c r="Q8" s="67">
        <v>0</v>
      </c>
      <c r="R8" s="67">
        <v>328548700</v>
      </c>
      <c r="S8" s="67">
        <v>35003500</v>
      </c>
      <c r="T8" s="67">
        <v>19</v>
      </c>
      <c r="U8" s="67">
        <v>1651300</v>
      </c>
      <c r="V8" s="68">
        <v>0.5574</v>
      </c>
      <c r="W8" s="69">
        <v>1.023856264</v>
      </c>
      <c r="X8" s="6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</row>
    <row r="9" spans="1:248" ht="15.75">
      <c r="A9" s="62">
        <v>210048</v>
      </c>
      <c r="B9" s="63" t="s">
        <v>93</v>
      </c>
      <c r="C9" s="64">
        <v>1</v>
      </c>
      <c r="D9" s="64">
        <v>1</v>
      </c>
      <c r="E9" s="65">
        <v>22428.9271603914</v>
      </c>
      <c r="F9" s="65">
        <v>8526.24490830361</v>
      </c>
      <c r="G9" s="66">
        <v>0.892938931150867</v>
      </c>
      <c r="H9" s="66">
        <v>1.116</v>
      </c>
      <c r="I9" s="65">
        <v>32095988.3996547</v>
      </c>
      <c r="J9" s="67">
        <v>9343800</v>
      </c>
      <c r="K9" s="67">
        <v>5717800</v>
      </c>
      <c r="L9" s="67">
        <v>1076100</v>
      </c>
      <c r="M9" s="67">
        <v>179292100</v>
      </c>
      <c r="N9" s="67">
        <v>0</v>
      </c>
      <c r="O9" s="67">
        <v>0</v>
      </c>
      <c r="P9" s="67">
        <v>0</v>
      </c>
      <c r="Q9" s="67">
        <v>0</v>
      </c>
      <c r="R9" s="67">
        <v>188684600</v>
      </c>
      <c r="S9" s="67">
        <v>9392500</v>
      </c>
      <c r="T9" s="67">
        <v>0</v>
      </c>
      <c r="U9" s="67">
        <v>0</v>
      </c>
      <c r="V9" s="68">
        <v>0.4651</v>
      </c>
      <c r="W9" s="69">
        <v>1.007928053</v>
      </c>
      <c r="X9" s="6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</row>
    <row r="10" spans="1:248" ht="15.75">
      <c r="A10" s="62">
        <v>210025</v>
      </c>
      <c r="B10" s="63" t="s">
        <v>94</v>
      </c>
      <c r="C10" s="64">
        <v>1</v>
      </c>
      <c r="D10" s="64">
        <v>1</v>
      </c>
      <c r="E10" s="65">
        <v>11585.8307271749</v>
      </c>
      <c r="F10" s="65">
        <v>8488.79396876723</v>
      </c>
      <c r="G10" s="66">
        <v>0.876699822016189</v>
      </c>
      <c r="H10" s="66">
        <v>1.12442</v>
      </c>
      <c r="I10" s="65">
        <v>21471487.57</v>
      </c>
      <c r="J10" s="67">
        <v>5427800</v>
      </c>
      <c r="K10" s="67">
        <v>638600</v>
      </c>
      <c r="L10" s="67">
        <v>782200</v>
      </c>
      <c r="M10" s="67">
        <v>82700600</v>
      </c>
      <c r="N10" s="67">
        <v>0</v>
      </c>
      <c r="O10" s="67">
        <v>0</v>
      </c>
      <c r="P10" s="67">
        <v>342632.751611319</v>
      </c>
      <c r="Q10" s="67">
        <v>995467.338290452</v>
      </c>
      <c r="R10" s="67">
        <v>84667100</v>
      </c>
      <c r="S10" s="67">
        <v>1966455.72</v>
      </c>
      <c r="T10" s="67">
        <v>0</v>
      </c>
      <c r="U10" s="67">
        <v>1338100.08990177</v>
      </c>
      <c r="V10" s="68">
        <v>0.5039</v>
      </c>
      <c r="W10" s="69">
        <v>0.963269767</v>
      </c>
      <c r="X10" s="6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</row>
    <row r="11" spans="1:248" ht="15.75">
      <c r="A11" s="62">
        <v>210019</v>
      </c>
      <c r="B11" s="63" t="s">
        <v>95</v>
      </c>
      <c r="C11" s="64">
        <v>1</v>
      </c>
      <c r="D11" s="64">
        <v>1</v>
      </c>
      <c r="E11" s="65">
        <v>28274.2998882898</v>
      </c>
      <c r="F11" s="65">
        <v>10880.5772456072</v>
      </c>
      <c r="G11" s="66">
        <v>1.18037339228472</v>
      </c>
      <c r="H11" s="66">
        <v>1.1259</v>
      </c>
      <c r="I11" s="65">
        <v>68032992.8497877</v>
      </c>
      <c r="J11" s="67">
        <v>14509000</v>
      </c>
      <c r="K11" s="67">
        <v>2625400</v>
      </c>
      <c r="L11" s="67">
        <v>1213700</v>
      </c>
      <c r="M11" s="67">
        <v>279212500</v>
      </c>
      <c r="N11" s="67">
        <v>0</v>
      </c>
      <c r="O11" s="67">
        <v>0</v>
      </c>
      <c r="P11" s="67">
        <v>0</v>
      </c>
      <c r="Q11" s="67">
        <v>1448412.78693902</v>
      </c>
      <c r="R11" s="67">
        <v>318224500</v>
      </c>
      <c r="S11" s="67">
        <v>39012000</v>
      </c>
      <c r="T11" s="67">
        <v>0</v>
      </c>
      <c r="U11" s="67">
        <v>1448412.78693902</v>
      </c>
      <c r="V11" s="68">
        <v>0.4937</v>
      </c>
      <c r="W11" s="69">
        <v>0.984019088</v>
      </c>
      <c r="X11" s="6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</row>
    <row r="12" spans="1:248" ht="15.75">
      <c r="A12" s="62">
        <v>210027</v>
      </c>
      <c r="B12" s="63" t="s">
        <v>96</v>
      </c>
      <c r="C12" s="64">
        <v>1</v>
      </c>
      <c r="D12" s="64">
        <v>1</v>
      </c>
      <c r="E12" s="65">
        <v>11559.811531735</v>
      </c>
      <c r="F12" s="65">
        <v>9418.49827751115</v>
      </c>
      <c r="G12" s="66">
        <v>1.01718631746769</v>
      </c>
      <c r="H12" s="66">
        <v>1.13229</v>
      </c>
      <c r="I12" s="65">
        <v>19008112.1710576</v>
      </c>
      <c r="J12" s="67">
        <v>12107800</v>
      </c>
      <c r="K12" s="67">
        <v>987900</v>
      </c>
      <c r="L12" s="67">
        <v>1637100</v>
      </c>
      <c r="M12" s="67">
        <v>124455900</v>
      </c>
      <c r="N12" s="67">
        <v>0</v>
      </c>
      <c r="O12" s="67">
        <v>0</v>
      </c>
      <c r="P12" s="67">
        <v>0</v>
      </c>
      <c r="Q12" s="67">
        <v>0</v>
      </c>
      <c r="R12" s="67">
        <v>132321400</v>
      </c>
      <c r="S12" s="67">
        <v>7865500</v>
      </c>
      <c r="T12" s="67">
        <v>0</v>
      </c>
      <c r="U12" s="67">
        <v>0</v>
      </c>
      <c r="V12" s="68">
        <v>0.4724</v>
      </c>
      <c r="W12" s="69">
        <v>0.965535598</v>
      </c>
      <c r="X12" s="6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</row>
    <row r="13" spans="1:248" ht="15.75">
      <c r="A13" s="62">
        <v>210057</v>
      </c>
      <c r="B13" s="63" t="s">
        <v>97</v>
      </c>
      <c r="C13" s="64">
        <v>1</v>
      </c>
      <c r="D13" s="64">
        <v>1</v>
      </c>
      <c r="E13" s="65">
        <v>30556.3318416292</v>
      </c>
      <c r="F13" s="65">
        <v>8695.13419925713</v>
      </c>
      <c r="G13" s="66">
        <v>0.901653938243327</v>
      </c>
      <c r="H13" s="66">
        <v>1.11772</v>
      </c>
      <c r="I13" s="65">
        <v>54566874.0187278</v>
      </c>
      <c r="J13" s="67">
        <v>11537700</v>
      </c>
      <c r="K13" s="67">
        <v>4501900</v>
      </c>
      <c r="L13" s="67">
        <v>3187200</v>
      </c>
      <c r="M13" s="67">
        <v>232476100</v>
      </c>
      <c r="N13" s="67">
        <v>0</v>
      </c>
      <c r="O13" s="67">
        <v>0</v>
      </c>
      <c r="P13" s="67">
        <v>0</v>
      </c>
      <c r="Q13" s="67">
        <v>0</v>
      </c>
      <c r="R13" s="67">
        <v>241370380</v>
      </c>
      <c r="S13" s="67">
        <v>8894298</v>
      </c>
      <c r="T13" s="67">
        <v>0</v>
      </c>
      <c r="U13" s="67">
        <v>0</v>
      </c>
      <c r="V13" s="68">
        <v>0.493</v>
      </c>
      <c r="W13" s="69">
        <v>1.03155197</v>
      </c>
      <c r="X13" s="6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</row>
    <row r="14" spans="1:248" ht="15.75">
      <c r="A14" s="62">
        <v>210011</v>
      </c>
      <c r="B14" s="63" t="s">
        <v>98</v>
      </c>
      <c r="C14" s="64">
        <v>1</v>
      </c>
      <c r="D14" s="64">
        <v>1</v>
      </c>
      <c r="E14" s="65">
        <v>29135.5474856392</v>
      </c>
      <c r="F14" s="65">
        <v>9757.65281706575</v>
      </c>
      <c r="G14" s="66">
        <v>0.960069193442489</v>
      </c>
      <c r="H14" s="66">
        <v>1.12675</v>
      </c>
      <c r="I14" s="65">
        <v>74398672.2561416</v>
      </c>
      <c r="J14" s="67">
        <v>12391100</v>
      </c>
      <c r="K14" s="67">
        <v>2305000</v>
      </c>
      <c r="L14" s="67">
        <v>2340000</v>
      </c>
      <c r="M14" s="67">
        <v>258290900</v>
      </c>
      <c r="N14" s="67">
        <v>6096900</v>
      </c>
      <c r="O14" s="67">
        <v>0</v>
      </c>
      <c r="P14" s="67">
        <v>0</v>
      </c>
      <c r="Q14" s="67">
        <v>0</v>
      </c>
      <c r="R14" s="67">
        <v>287101900</v>
      </c>
      <c r="S14" s="67">
        <v>28811000</v>
      </c>
      <c r="T14" s="67">
        <v>72</v>
      </c>
      <c r="U14" s="67">
        <v>6096900</v>
      </c>
      <c r="V14" s="68">
        <v>0.555</v>
      </c>
      <c r="W14" s="69">
        <v>1.003257569</v>
      </c>
      <c r="X14" s="6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</row>
    <row r="15" spans="1:248" ht="15.75">
      <c r="A15" s="62">
        <v>210007</v>
      </c>
      <c r="B15" s="63" t="s">
        <v>99</v>
      </c>
      <c r="C15" s="64">
        <v>1</v>
      </c>
      <c r="D15" s="64">
        <v>1</v>
      </c>
      <c r="E15" s="65">
        <v>31149.016640401</v>
      </c>
      <c r="F15" s="65">
        <v>11300.4074595232</v>
      </c>
      <c r="G15" s="66">
        <v>1.21316986343587</v>
      </c>
      <c r="H15" s="66">
        <v>1.12272</v>
      </c>
      <c r="I15" s="65">
        <v>34721269.229682</v>
      </c>
      <c r="J15" s="67">
        <v>15831000</v>
      </c>
      <c r="K15" s="67">
        <v>5043700</v>
      </c>
      <c r="L15" s="67">
        <v>1786300</v>
      </c>
      <c r="M15" s="67">
        <v>322940200</v>
      </c>
      <c r="N15" s="67">
        <v>0</v>
      </c>
      <c r="O15" s="67">
        <v>0</v>
      </c>
      <c r="P15" s="67">
        <v>0</v>
      </c>
      <c r="Q15" s="67">
        <v>0</v>
      </c>
      <c r="R15" s="67">
        <v>323272100</v>
      </c>
      <c r="S15" s="67">
        <v>331900</v>
      </c>
      <c r="T15" s="67">
        <v>0</v>
      </c>
      <c r="U15" s="67">
        <v>0</v>
      </c>
      <c r="V15" s="68">
        <v>0.4371</v>
      </c>
      <c r="W15" s="69">
        <v>1.005517609</v>
      </c>
      <c r="X15" s="6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</row>
    <row r="16" spans="1:248" ht="15.75">
      <c r="A16" s="62">
        <v>210022</v>
      </c>
      <c r="B16" s="63" t="s">
        <v>100</v>
      </c>
      <c r="C16" s="64">
        <v>1</v>
      </c>
      <c r="D16" s="64">
        <v>1</v>
      </c>
      <c r="E16" s="65">
        <v>17324.5962904464</v>
      </c>
      <c r="F16" s="65">
        <v>12005.878204198</v>
      </c>
      <c r="G16" s="66">
        <v>1.23830289415057</v>
      </c>
      <c r="H16" s="66">
        <v>1.12255</v>
      </c>
      <c r="I16" s="65">
        <v>22847038.5269688</v>
      </c>
      <c r="J16" s="67">
        <v>11870700</v>
      </c>
      <c r="K16" s="67">
        <v>2676200</v>
      </c>
      <c r="L16" s="67">
        <v>2407100</v>
      </c>
      <c r="M16" s="67">
        <v>186617000</v>
      </c>
      <c r="N16" s="67">
        <v>181800</v>
      </c>
      <c r="O16" s="67">
        <v>0</v>
      </c>
      <c r="P16" s="67">
        <v>604009.472511262</v>
      </c>
      <c r="Q16" s="67">
        <v>2176533.38539521</v>
      </c>
      <c r="R16" s="67">
        <v>199348300</v>
      </c>
      <c r="S16" s="67">
        <v>12731300</v>
      </c>
      <c r="T16" s="67">
        <v>3</v>
      </c>
      <c r="U16" s="67">
        <v>2962342.85790647</v>
      </c>
      <c r="V16" s="68">
        <v>0.5051</v>
      </c>
      <c r="W16" s="69">
        <v>1.040971942</v>
      </c>
      <c r="X16" s="6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</row>
    <row r="17" spans="1:248" ht="15.75">
      <c r="A17" s="62">
        <v>210016</v>
      </c>
      <c r="B17" s="63" t="s">
        <v>101</v>
      </c>
      <c r="C17" s="64">
        <v>1</v>
      </c>
      <c r="D17" s="64">
        <v>1</v>
      </c>
      <c r="E17" s="65">
        <v>22832.3873141032</v>
      </c>
      <c r="F17" s="65">
        <v>11115.830793709</v>
      </c>
      <c r="G17" s="66">
        <v>1.09592184957229</v>
      </c>
      <c r="H17" s="66">
        <v>1.12504</v>
      </c>
      <c r="I17" s="65">
        <v>74341664.0882944</v>
      </c>
      <c r="J17" s="67">
        <v>9401600</v>
      </c>
      <c r="K17" s="67">
        <v>3261400</v>
      </c>
      <c r="L17" s="67">
        <v>1161400</v>
      </c>
      <c r="M17" s="67">
        <v>225792300</v>
      </c>
      <c r="N17" s="67">
        <v>0</v>
      </c>
      <c r="O17" s="67">
        <v>0</v>
      </c>
      <c r="P17" s="67">
        <v>0</v>
      </c>
      <c r="Q17" s="67">
        <v>0</v>
      </c>
      <c r="R17" s="67">
        <v>220580634</v>
      </c>
      <c r="S17" s="67">
        <v>-5211713</v>
      </c>
      <c r="T17" s="67">
        <v>0</v>
      </c>
      <c r="U17" s="67">
        <v>0</v>
      </c>
      <c r="V17" s="68">
        <v>0.472</v>
      </c>
      <c r="W17" s="69">
        <v>1.028032721</v>
      </c>
      <c r="X17" s="6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</row>
    <row r="18" spans="1:248" ht="15.75">
      <c r="A18" s="62">
        <v>210001</v>
      </c>
      <c r="B18" s="63" t="s">
        <v>102</v>
      </c>
      <c r="C18" s="64">
        <v>1</v>
      </c>
      <c r="D18" s="64">
        <v>1</v>
      </c>
      <c r="E18" s="65">
        <v>22484.3436299623</v>
      </c>
      <c r="F18" s="65">
        <v>8934.50332845392</v>
      </c>
      <c r="G18" s="66">
        <v>1.01124214889715</v>
      </c>
      <c r="H18" s="66">
        <v>1.12437</v>
      </c>
      <c r="I18" s="65">
        <v>42822471.6971539</v>
      </c>
      <c r="J18" s="67">
        <v>9069800</v>
      </c>
      <c r="K18" s="67">
        <v>-16800</v>
      </c>
      <c r="L18" s="67">
        <v>211000</v>
      </c>
      <c r="M18" s="67">
        <v>185543900</v>
      </c>
      <c r="N18" s="67">
        <v>0</v>
      </c>
      <c r="O18" s="67">
        <v>0</v>
      </c>
      <c r="P18" s="67">
        <v>708786.85468431</v>
      </c>
      <c r="Q18" s="67">
        <v>1744494.83593559</v>
      </c>
      <c r="R18" s="67">
        <v>194949500</v>
      </c>
      <c r="S18" s="67">
        <v>9405600</v>
      </c>
      <c r="T18" s="67">
        <v>0</v>
      </c>
      <c r="U18" s="67">
        <v>2453281.6906199</v>
      </c>
      <c r="V18" s="68">
        <v>0.5638</v>
      </c>
      <c r="W18" s="69">
        <v>0.99174867</v>
      </c>
      <c r="X18" s="6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</row>
    <row r="19" spans="1:248" ht="15.75">
      <c r="A19" s="62">
        <v>210039</v>
      </c>
      <c r="B19" s="63" t="s">
        <v>103</v>
      </c>
      <c r="C19" s="64">
        <v>2</v>
      </c>
      <c r="D19" s="64">
        <v>2</v>
      </c>
      <c r="E19" s="65">
        <v>11934.7732005047</v>
      </c>
      <c r="F19" s="65">
        <v>7304.81003160689</v>
      </c>
      <c r="G19" s="66">
        <v>0.83075097051643</v>
      </c>
      <c r="H19" s="66">
        <v>1.12037</v>
      </c>
      <c r="I19" s="65">
        <v>16270574.8345327</v>
      </c>
      <c r="J19" s="67">
        <v>5546500</v>
      </c>
      <c r="K19" s="67">
        <v>2829500</v>
      </c>
      <c r="L19" s="67">
        <v>773700</v>
      </c>
      <c r="M19" s="67">
        <v>85314800</v>
      </c>
      <c r="N19" s="67">
        <v>0</v>
      </c>
      <c r="O19" s="67">
        <v>0</v>
      </c>
      <c r="P19" s="67">
        <v>0</v>
      </c>
      <c r="Q19" s="67">
        <v>0</v>
      </c>
      <c r="R19" s="67">
        <v>91338400</v>
      </c>
      <c r="S19" s="67">
        <v>6023600</v>
      </c>
      <c r="T19" s="67">
        <v>0</v>
      </c>
      <c r="U19" s="67">
        <v>0</v>
      </c>
      <c r="V19" s="68">
        <v>0.5078</v>
      </c>
      <c r="W19" s="69">
        <v>0.984848121</v>
      </c>
      <c r="X19" s="6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</row>
    <row r="20" spans="1:248" ht="15.75">
      <c r="A20" s="62">
        <v>210033</v>
      </c>
      <c r="B20" s="63" t="s">
        <v>104</v>
      </c>
      <c r="C20" s="64">
        <v>2</v>
      </c>
      <c r="D20" s="64">
        <v>2</v>
      </c>
      <c r="E20" s="65">
        <v>20634.6818985432</v>
      </c>
      <c r="F20" s="65">
        <v>8394.50885900157</v>
      </c>
      <c r="G20" s="66">
        <v>0.879113104795231</v>
      </c>
      <c r="H20" s="66">
        <v>1.12313</v>
      </c>
      <c r="I20" s="65">
        <v>25171839.27</v>
      </c>
      <c r="J20" s="67">
        <v>9386300</v>
      </c>
      <c r="K20" s="67">
        <v>6242000</v>
      </c>
      <c r="L20" s="67">
        <v>2169800</v>
      </c>
      <c r="M20" s="67">
        <v>149106500</v>
      </c>
      <c r="N20" s="67">
        <v>0</v>
      </c>
      <c r="O20" s="67">
        <v>0</v>
      </c>
      <c r="P20" s="67">
        <v>0</v>
      </c>
      <c r="Q20" s="67">
        <v>0</v>
      </c>
      <c r="R20" s="67">
        <v>166258600</v>
      </c>
      <c r="S20" s="67">
        <v>17152100</v>
      </c>
      <c r="T20" s="67">
        <v>0</v>
      </c>
      <c r="U20" s="67">
        <v>0</v>
      </c>
      <c r="V20" s="68">
        <v>0.5178</v>
      </c>
      <c r="W20" s="69">
        <v>1.014486746</v>
      </c>
      <c r="X20" s="6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</row>
    <row r="21" spans="1:248" ht="15.75">
      <c r="A21" s="62">
        <v>210035</v>
      </c>
      <c r="B21" s="63" t="s">
        <v>105</v>
      </c>
      <c r="C21" s="64">
        <v>2</v>
      </c>
      <c r="D21" s="64">
        <v>2</v>
      </c>
      <c r="E21" s="65">
        <v>11060.5047029445</v>
      </c>
      <c r="F21" s="65">
        <v>7954.68962429691</v>
      </c>
      <c r="G21" s="66">
        <v>0.813828977251967</v>
      </c>
      <c r="H21" s="66">
        <v>1.12236</v>
      </c>
      <c r="I21" s="65">
        <v>19903967.43</v>
      </c>
      <c r="J21" s="67">
        <v>5523300</v>
      </c>
      <c r="K21" s="67">
        <v>3351299.8</v>
      </c>
      <c r="L21" s="67">
        <v>1484800</v>
      </c>
      <c r="M21" s="67">
        <v>89777000</v>
      </c>
      <c r="N21" s="67">
        <v>0</v>
      </c>
      <c r="O21" s="67">
        <v>0</v>
      </c>
      <c r="P21" s="67">
        <v>0</v>
      </c>
      <c r="Q21" s="67">
        <v>0</v>
      </c>
      <c r="R21" s="67">
        <v>83585479.84</v>
      </c>
      <c r="S21" s="67">
        <v>-6191544.4</v>
      </c>
      <c r="T21" s="67">
        <v>0</v>
      </c>
      <c r="U21" s="67">
        <v>0</v>
      </c>
      <c r="V21" s="68">
        <v>0.482</v>
      </c>
      <c r="W21" s="69">
        <v>1.01644353</v>
      </c>
      <c r="X21" s="6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</row>
    <row r="22" spans="1:248" ht="15.75">
      <c r="A22" s="62">
        <v>210051</v>
      </c>
      <c r="B22" s="63" t="s">
        <v>106</v>
      </c>
      <c r="C22" s="64">
        <v>2</v>
      </c>
      <c r="D22" s="64">
        <v>2</v>
      </c>
      <c r="E22" s="65">
        <v>15491.7118019218</v>
      </c>
      <c r="F22" s="65">
        <v>10361.3079078896</v>
      </c>
      <c r="G22" s="66">
        <v>1.03658251057331</v>
      </c>
      <c r="H22" s="66">
        <v>1.12112</v>
      </c>
      <c r="I22" s="65">
        <v>33996661.2482921</v>
      </c>
      <c r="J22" s="67">
        <v>5101200</v>
      </c>
      <c r="K22" s="67">
        <v>3368500</v>
      </c>
      <c r="L22" s="67">
        <v>1143400</v>
      </c>
      <c r="M22" s="67">
        <v>143922400</v>
      </c>
      <c r="N22" s="67">
        <v>0</v>
      </c>
      <c r="O22" s="67">
        <v>0</v>
      </c>
      <c r="P22" s="67">
        <v>0</v>
      </c>
      <c r="Q22" s="67">
        <v>0</v>
      </c>
      <c r="R22" s="67">
        <v>148958900</v>
      </c>
      <c r="S22" s="67">
        <v>5036500</v>
      </c>
      <c r="T22" s="67">
        <v>0</v>
      </c>
      <c r="U22" s="67">
        <v>0</v>
      </c>
      <c r="V22" s="68">
        <v>0.5025</v>
      </c>
      <c r="W22" s="69">
        <v>1.012505686</v>
      </c>
      <c r="X22" s="6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</row>
    <row r="23" spans="1:248" ht="15.75">
      <c r="A23" s="62">
        <v>210006</v>
      </c>
      <c r="B23" s="63" t="s">
        <v>107</v>
      </c>
      <c r="C23" s="64">
        <v>2</v>
      </c>
      <c r="D23" s="64">
        <v>2</v>
      </c>
      <c r="E23" s="65">
        <v>9457.66532202702</v>
      </c>
      <c r="F23" s="65">
        <v>7902.10696353784</v>
      </c>
      <c r="G23" s="66">
        <v>0.797909663026271</v>
      </c>
      <c r="H23" s="66">
        <v>1.11964</v>
      </c>
      <c r="I23" s="65">
        <v>15073763.06</v>
      </c>
      <c r="J23" s="67">
        <v>2421100</v>
      </c>
      <c r="K23" s="67">
        <v>685900</v>
      </c>
      <c r="L23" s="67">
        <v>982000</v>
      </c>
      <c r="M23" s="67">
        <v>63606100</v>
      </c>
      <c r="N23" s="67">
        <v>0</v>
      </c>
      <c r="O23" s="67">
        <v>0</v>
      </c>
      <c r="P23" s="67">
        <v>0</v>
      </c>
      <c r="Q23" s="67">
        <v>0</v>
      </c>
      <c r="R23" s="67">
        <v>65891200</v>
      </c>
      <c r="S23" s="67">
        <v>2285106</v>
      </c>
      <c r="T23" s="67">
        <v>0</v>
      </c>
      <c r="U23" s="67">
        <v>0</v>
      </c>
      <c r="V23" s="68">
        <v>0.5539</v>
      </c>
      <c r="W23" s="69">
        <v>1.021360685</v>
      </c>
      <c r="X23" s="6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</row>
    <row r="24" spans="1:248" ht="15.75">
      <c r="A24" s="62">
        <v>210055</v>
      </c>
      <c r="B24" s="63" t="s">
        <v>108</v>
      </c>
      <c r="C24" s="64">
        <v>2</v>
      </c>
      <c r="D24" s="64">
        <v>2</v>
      </c>
      <c r="E24" s="65">
        <v>9437.82896063673</v>
      </c>
      <c r="F24" s="65">
        <v>8655.60854521872</v>
      </c>
      <c r="G24" s="66">
        <v>0.885101679491434</v>
      </c>
      <c r="H24" s="66">
        <v>1.1208</v>
      </c>
      <c r="I24" s="65">
        <v>22983950.49</v>
      </c>
      <c r="J24" s="67">
        <v>2549500</v>
      </c>
      <c r="K24" s="67">
        <v>1347800</v>
      </c>
      <c r="L24" s="67">
        <v>601300</v>
      </c>
      <c r="M24" s="67">
        <v>79839500</v>
      </c>
      <c r="N24" s="67">
        <v>0</v>
      </c>
      <c r="O24" s="67">
        <v>0</v>
      </c>
      <c r="P24" s="67">
        <v>0</v>
      </c>
      <c r="Q24" s="67">
        <v>0</v>
      </c>
      <c r="R24" s="67">
        <v>77926200</v>
      </c>
      <c r="S24" s="67">
        <v>-1913300</v>
      </c>
      <c r="T24" s="67">
        <v>0</v>
      </c>
      <c r="U24" s="67">
        <v>0</v>
      </c>
      <c r="V24" s="68">
        <v>0.4995</v>
      </c>
      <c r="W24" s="69">
        <v>1.009804705</v>
      </c>
      <c r="X24" s="6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</row>
    <row r="25" spans="1:248" ht="15.75">
      <c r="A25" s="62">
        <v>210037</v>
      </c>
      <c r="B25" s="63" t="s">
        <v>109</v>
      </c>
      <c r="C25" s="64">
        <v>2</v>
      </c>
      <c r="D25" s="64">
        <v>2</v>
      </c>
      <c r="E25" s="65">
        <v>13741.52070838</v>
      </c>
      <c r="F25" s="65">
        <v>8336.79499024714</v>
      </c>
      <c r="G25" s="66">
        <v>0.904581332160183</v>
      </c>
      <c r="H25" s="66">
        <v>1.12823</v>
      </c>
      <c r="I25" s="65">
        <v>25714723.1100001</v>
      </c>
      <c r="J25" s="67">
        <v>8084900</v>
      </c>
      <c r="K25" s="67">
        <v>2605500</v>
      </c>
      <c r="L25" s="67">
        <v>2099200</v>
      </c>
      <c r="M25" s="67">
        <v>125451500</v>
      </c>
      <c r="N25" s="67">
        <v>0</v>
      </c>
      <c r="O25" s="67">
        <v>2068800</v>
      </c>
      <c r="P25" s="67">
        <v>0</v>
      </c>
      <c r="Q25" s="67">
        <v>0</v>
      </c>
      <c r="R25" s="67">
        <v>127338500</v>
      </c>
      <c r="S25" s="67">
        <v>1887000</v>
      </c>
      <c r="T25" s="67">
        <v>0</v>
      </c>
      <c r="U25" s="67">
        <v>2068800</v>
      </c>
      <c r="V25" s="68">
        <v>0.5243</v>
      </c>
      <c r="W25" s="69">
        <v>0.983270465</v>
      </c>
      <c r="X25" s="6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</row>
    <row r="26" spans="1:248" ht="15.75">
      <c r="A26" s="62">
        <v>210018</v>
      </c>
      <c r="B26" s="63" t="s">
        <v>110</v>
      </c>
      <c r="C26" s="64">
        <v>2</v>
      </c>
      <c r="D26" s="64">
        <v>2</v>
      </c>
      <c r="E26" s="65">
        <v>13464.6248257727</v>
      </c>
      <c r="F26" s="65">
        <v>9458.04659601359</v>
      </c>
      <c r="G26" s="66">
        <v>0.950475958262575</v>
      </c>
      <c r="H26" s="66">
        <v>1.1232</v>
      </c>
      <c r="I26" s="65">
        <v>21058940.899682</v>
      </c>
      <c r="J26" s="67">
        <v>7150100</v>
      </c>
      <c r="K26" s="67">
        <v>1489800</v>
      </c>
      <c r="L26" s="67">
        <v>807800</v>
      </c>
      <c r="M26" s="67">
        <v>110107300</v>
      </c>
      <c r="N26" s="67">
        <v>0</v>
      </c>
      <c r="O26" s="67">
        <v>0</v>
      </c>
      <c r="P26" s="67">
        <v>0</v>
      </c>
      <c r="Q26" s="67">
        <v>0</v>
      </c>
      <c r="R26" s="67">
        <v>118176400</v>
      </c>
      <c r="S26" s="67">
        <v>8069100</v>
      </c>
      <c r="T26" s="67">
        <v>0</v>
      </c>
      <c r="U26" s="67">
        <v>0</v>
      </c>
      <c r="V26" s="68">
        <v>0.5165</v>
      </c>
      <c r="W26" s="69">
        <v>1.032654002</v>
      </c>
      <c r="X26" s="6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</row>
    <row r="27" spans="1:248" ht="15.75">
      <c r="A27" s="62">
        <v>210043</v>
      </c>
      <c r="B27" s="63" t="s">
        <v>111</v>
      </c>
      <c r="C27" s="64">
        <v>2</v>
      </c>
      <c r="D27" s="64">
        <v>2</v>
      </c>
      <c r="E27" s="65">
        <v>25411.5805193728</v>
      </c>
      <c r="F27" s="65">
        <v>9907.54222501285</v>
      </c>
      <c r="G27" s="66">
        <v>1.04371898559387</v>
      </c>
      <c r="H27" s="66">
        <v>1.11985</v>
      </c>
      <c r="I27" s="65">
        <v>43269107.4053084</v>
      </c>
      <c r="J27" s="67">
        <v>14483100</v>
      </c>
      <c r="K27" s="67">
        <v>3656600</v>
      </c>
      <c r="L27" s="67">
        <v>1059400</v>
      </c>
      <c r="M27" s="67">
        <v>232400600</v>
      </c>
      <c r="N27" s="67">
        <v>178000</v>
      </c>
      <c r="O27" s="67">
        <v>0</v>
      </c>
      <c r="P27" s="67">
        <v>0</v>
      </c>
      <c r="Q27" s="67">
        <v>0</v>
      </c>
      <c r="R27" s="67">
        <v>242333900</v>
      </c>
      <c r="S27" s="67">
        <v>9933300</v>
      </c>
      <c r="T27" s="67">
        <v>5</v>
      </c>
      <c r="U27" s="67">
        <v>178000</v>
      </c>
      <c r="V27" s="68">
        <v>0.5218</v>
      </c>
      <c r="W27" s="69">
        <v>0.993412482</v>
      </c>
      <c r="X27" s="6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</row>
    <row r="28" spans="1:248" ht="15.75">
      <c r="A28" s="62">
        <v>210040</v>
      </c>
      <c r="B28" s="63" t="s">
        <v>112</v>
      </c>
      <c r="C28" s="64">
        <v>2</v>
      </c>
      <c r="D28" s="64">
        <v>2</v>
      </c>
      <c r="E28" s="65">
        <v>16526.0766133999</v>
      </c>
      <c r="F28" s="65">
        <v>10232.2683693048</v>
      </c>
      <c r="G28" s="66">
        <v>0.994087195667363</v>
      </c>
      <c r="H28" s="66">
        <v>1.1256</v>
      </c>
      <c r="I28" s="65">
        <v>52073980.8285747</v>
      </c>
      <c r="J28" s="67">
        <v>9506100</v>
      </c>
      <c r="K28" s="67">
        <v>2341900</v>
      </c>
      <c r="L28" s="67">
        <v>1532300</v>
      </c>
      <c r="M28" s="67">
        <v>154091800</v>
      </c>
      <c r="N28" s="67">
        <v>0</v>
      </c>
      <c r="O28" s="67">
        <v>0</v>
      </c>
      <c r="P28" s="67">
        <v>0</v>
      </c>
      <c r="Q28" s="67">
        <v>0</v>
      </c>
      <c r="R28" s="67">
        <v>172909500</v>
      </c>
      <c r="S28" s="67">
        <v>18817700</v>
      </c>
      <c r="T28" s="67">
        <v>0</v>
      </c>
      <c r="U28" s="67">
        <v>0</v>
      </c>
      <c r="V28" s="68">
        <v>0.4802</v>
      </c>
      <c r="W28" s="69">
        <v>1.009105116</v>
      </c>
      <c r="X28" s="6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</row>
    <row r="29" spans="1:248" ht="15.75">
      <c r="A29" s="62">
        <v>210054</v>
      </c>
      <c r="B29" s="63" t="s">
        <v>113</v>
      </c>
      <c r="C29" s="64">
        <v>2</v>
      </c>
      <c r="D29" s="64">
        <v>2</v>
      </c>
      <c r="E29" s="65">
        <v>23626.9183298185</v>
      </c>
      <c r="F29" s="65">
        <v>8752.35915718293</v>
      </c>
      <c r="G29" s="66">
        <v>0.858375630390009</v>
      </c>
      <c r="H29" s="66">
        <v>1.12305</v>
      </c>
      <c r="I29" s="65">
        <v>51969884.8369122</v>
      </c>
      <c r="J29" s="67">
        <v>5724600</v>
      </c>
      <c r="K29" s="67">
        <v>3033900</v>
      </c>
      <c r="L29" s="67">
        <v>940400</v>
      </c>
      <c r="M29" s="67">
        <v>166972000</v>
      </c>
      <c r="N29" s="67">
        <v>1786839.42</v>
      </c>
      <c r="O29" s="67">
        <v>0</v>
      </c>
      <c r="P29" s="67">
        <v>0</v>
      </c>
      <c r="Q29" s="67">
        <v>0</v>
      </c>
      <c r="R29" s="67">
        <v>176859506</v>
      </c>
      <c r="S29" s="67">
        <v>11233526</v>
      </c>
      <c r="T29" s="67">
        <v>0</v>
      </c>
      <c r="U29" s="67">
        <v>1786839.42</v>
      </c>
      <c r="V29" s="68">
        <v>0.4713</v>
      </c>
      <c r="W29" s="69">
        <v>0.994181182</v>
      </c>
      <c r="X29" s="6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</row>
    <row r="30" spans="1:248" ht="15.75">
      <c r="A30" s="62">
        <v>210028</v>
      </c>
      <c r="B30" s="63" t="s">
        <v>114</v>
      </c>
      <c r="C30" s="64">
        <v>2</v>
      </c>
      <c r="D30" s="64">
        <v>2</v>
      </c>
      <c r="E30" s="65">
        <v>13696.5041339816</v>
      </c>
      <c r="F30" s="65">
        <v>7064.26786379343</v>
      </c>
      <c r="G30" s="66">
        <v>0.730634885003715</v>
      </c>
      <c r="H30" s="66">
        <v>1.11981</v>
      </c>
      <c r="I30" s="65">
        <v>27490136.3850469</v>
      </c>
      <c r="J30" s="67">
        <v>4270300</v>
      </c>
      <c r="K30" s="67">
        <v>1295300</v>
      </c>
      <c r="L30" s="67">
        <v>558200</v>
      </c>
      <c r="M30" s="67">
        <v>88623000</v>
      </c>
      <c r="N30" s="67">
        <v>0</v>
      </c>
      <c r="O30" s="67">
        <v>0</v>
      </c>
      <c r="P30" s="67">
        <v>0</v>
      </c>
      <c r="Q30" s="67">
        <v>0</v>
      </c>
      <c r="R30" s="67">
        <v>97685300</v>
      </c>
      <c r="S30" s="67">
        <v>9062400</v>
      </c>
      <c r="T30" s="67">
        <v>0</v>
      </c>
      <c r="U30" s="67">
        <v>0</v>
      </c>
      <c r="V30" s="68">
        <v>0.564</v>
      </c>
      <c r="W30" s="69">
        <v>0.999980597</v>
      </c>
      <c r="X30" s="6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</row>
    <row r="31" spans="1:248" ht="15.75">
      <c r="A31" s="62">
        <v>210032</v>
      </c>
      <c r="B31" s="63" t="s">
        <v>115</v>
      </c>
      <c r="C31" s="64">
        <v>2</v>
      </c>
      <c r="D31" s="64">
        <v>2</v>
      </c>
      <c r="E31" s="65">
        <v>12667.4344759064</v>
      </c>
      <c r="F31" s="65">
        <v>7846.3573021867</v>
      </c>
      <c r="G31" s="66">
        <v>0.861908634389203</v>
      </c>
      <c r="H31" s="66">
        <v>1.12123</v>
      </c>
      <c r="I31" s="65">
        <v>27449829.6264035</v>
      </c>
      <c r="J31" s="67">
        <v>7412800</v>
      </c>
      <c r="K31" s="67">
        <v>3848400</v>
      </c>
      <c r="L31" s="67">
        <v>331300</v>
      </c>
      <c r="M31" s="67">
        <v>93647500</v>
      </c>
      <c r="N31" s="67">
        <v>0</v>
      </c>
      <c r="O31" s="67">
        <v>0</v>
      </c>
      <c r="P31" s="67">
        <v>0</v>
      </c>
      <c r="Q31" s="67">
        <v>0</v>
      </c>
      <c r="R31" s="67">
        <v>100465900</v>
      </c>
      <c r="S31" s="67">
        <v>6818400</v>
      </c>
      <c r="T31" s="67">
        <v>0</v>
      </c>
      <c r="U31" s="67">
        <v>0</v>
      </c>
      <c r="V31" s="68">
        <v>0.496</v>
      </c>
      <c r="W31" s="69">
        <v>0.995571477</v>
      </c>
      <c r="X31" s="6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</row>
    <row r="32" spans="1:248" ht="15.75">
      <c r="A32" s="62">
        <v>210049</v>
      </c>
      <c r="B32" s="63" t="s">
        <v>116</v>
      </c>
      <c r="C32" s="64">
        <v>2</v>
      </c>
      <c r="D32" s="64">
        <v>2</v>
      </c>
      <c r="E32" s="65">
        <v>20513.1670608582</v>
      </c>
      <c r="F32" s="65">
        <v>7325.0201470213</v>
      </c>
      <c r="G32" s="66">
        <v>0.776492589330864</v>
      </c>
      <c r="H32" s="66">
        <v>1.11919</v>
      </c>
      <c r="I32" s="65">
        <v>21547561.23</v>
      </c>
      <c r="J32" s="67">
        <v>5847700</v>
      </c>
      <c r="K32" s="67">
        <v>5176700</v>
      </c>
      <c r="L32" s="67">
        <v>2119400</v>
      </c>
      <c r="M32" s="67">
        <v>143333200</v>
      </c>
      <c r="N32" s="67">
        <v>0</v>
      </c>
      <c r="O32" s="67">
        <v>0</v>
      </c>
      <c r="P32" s="67">
        <v>0</v>
      </c>
      <c r="Q32" s="67">
        <v>0</v>
      </c>
      <c r="R32" s="67">
        <v>147100687</v>
      </c>
      <c r="S32" s="67">
        <v>3767499</v>
      </c>
      <c r="T32" s="67">
        <v>0</v>
      </c>
      <c r="U32" s="67">
        <v>0</v>
      </c>
      <c r="V32" s="68">
        <v>0.4969</v>
      </c>
      <c r="W32" s="69">
        <v>1.023053562</v>
      </c>
      <c r="X32" s="6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</row>
    <row r="33" spans="1:248" ht="15.75">
      <c r="A33" s="62">
        <v>210061</v>
      </c>
      <c r="B33" s="63" t="s">
        <v>117</v>
      </c>
      <c r="C33" s="64">
        <v>3</v>
      </c>
      <c r="D33" s="64">
        <v>3</v>
      </c>
      <c r="E33" s="65">
        <v>7438.60193101501</v>
      </c>
      <c r="F33" s="65">
        <v>8126.79567486295</v>
      </c>
      <c r="G33" s="66">
        <v>0.877107178904652</v>
      </c>
      <c r="H33" s="66">
        <v>1.12456</v>
      </c>
      <c r="I33" s="65">
        <v>9209284.18000009</v>
      </c>
      <c r="J33" s="67">
        <v>2924900</v>
      </c>
      <c r="K33" s="67">
        <v>1057000</v>
      </c>
      <c r="L33" s="67">
        <v>686200</v>
      </c>
      <c r="M33" s="67">
        <v>54458600</v>
      </c>
      <c r="N33" s="67">
        <v>0</v>
      </c>
      <c r="O33" s="67">
        <v>0</v>
      </c>
      <c r="P33" s="67">
        <v>0</v>
      </c>
      <c r="Q33" s="67">
        <v>0</v>
      </c>
      <c r="R33" s="67">
        <v>64164500</v>
      </c>
      <c r="S33" s="67">
        <v>9705900</v>
      </c>
      <c r="T33" s="67">
        <v>0</v>
      </c>
      <c r="U33" s="67">
        <v>0</v>
      </c>
      <c r="V33" s="68">
        <v>0.495</v>
      </c>
      <c r="W33" s="69">
        <v>0.976363854</v>
      </c>
      <c r="X33" s="6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</row>
    <row r="34" spans="1:248" ht="15.75">
      <c r="A34" s="62">
        <v>210030</v>
      </c>
      <c r="B34" s="63" t="s">
        <v>118</v>
      </c>
      <c r="C34" s="64">
        <v>3</v>
      </c>
      <c r="D34" s="64">
        <v>3</v>
      </c>
      <c r="E34" s="65">
        <v>5138.3952859374</v>
      </c>
      <c r="F34" s="65">
        <v>8933.52816308792</v>
      </c>
      <c r="G34" s="66">
        <v>0.901835185814366</v>
      </c>
      <c r="H34" s="66">
        <v>1.12247</v>
      </c>
      <c r="I34" s="65">
        <v>8868421.48</v>
      </c>
      <c r="J34" s="67">
        <v>3466500</v>
      </c>
      <c r="K34" s="67">
        <v>630400</v>
      </c>
      <c r="L34" s="67">
        <v>116700</v>
      </c>
      <c r="M34" s="67">
        <v>49476200</v>
      </c>
      <c r="N34" s="67">
        <v>0</v>
      </c>
      <c r="O34" s="67">
        <v>0</v>
      </c>
      <c r="P34" s="67">
        <v>0</v>
      </c>
      <c r="Q34" s="67">
        <v>0</v>
      </c>
      <c r="R34" s="67">
        <v>48232924</v>
      </c>
      <c r="S34" s="67">
        <v>-1286008</v>
      </c>
      <c r="T34" s="67">
        <v>0</v>
      </c>
      <c r="U34" s="67">
        <v>0</v>
      </c>
      <c r="V34" s="68">
        <v>0.5877</v>
      </c>
      <c r="W34" s="69">
        <v>0.996234325</v>
      </c>
      <c r="X34" s="6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</row>
    <row r="35" spans="1:248" ht="15.75">
      <c r="A35" s="62">
        <v>210010</v>
      </c>
      <c r="B35" s="63" t="s">
        <v>119</v>
      </c>
      <c r="C35" s="64">
        <v>3</v>
      </c>
      <c r="D35" s="64">
        <v>3</v>
      </c>
      <c r="E35" s="65">
        <v>4696.22828684626</v>
      </c>
      <c r="F35" s="65">
        <v>7639.72826885162</v>
      </c>
      <c r="G35" s="66">
        <v>0.850017599732376</v>
      </c>
      <c r="H35" s="66">
        <v>1.128</v>
      </c>
      <c r="I35" s="65">
        <v>12872069.43</v>
      </c>
      <c r="J35" s="67">
        <v>2545300</v>
      </c>
      <c r="K35" s="67">
        <v>370500</v>
      </c>
      <c r="L35" s="67">
        <v>708800</v>
      </c>
      <c r="M35" s="67">
        <v>39694300</v>
      </c>
      <c r="N35" s="67">
        <v>0</v>
      </c>
      <c r="O35" s="67">
        <v>739200</v>
      </c>
      <c r="P35" s="67">
        <v>0</v>
      </c>
      <c r="Q35" s="67">
        <v>0</v>
      </c>
      <c r="R35" s="67">
        <v>41658200</v>
      </c>
      <c r="S35" s="67">
        <v>1963900</v>
      </c>
      <c r="T35" s="67">
        <v>0</v>
      </c>
      <c r="U35" s="67">
        <v>739200</v>
      </c>
      <c r="V35" s="68">
        <v>0.5538</v>
      </c>
      <c r="W35" s="69">
        <v>0.974733944</v>
      </c>
      <c r="X35" s="6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</row>
    <row r="36" spans="1:248" ht="15.75">
      <c r="A36" s="62">
        <v>210060</v>
      </c>
      <c r="B36" s="63" t="s">
        <v>120</v>
      </c>
      <c r="C36" s="64">
        <v>3</v>
      </c>
      <c r="D36" s="64">
        <v>3</v>
      </c>
      <c r="E36" s="65">
        <v>5596.29447361223</v>
      </c>
      <c r="F36" s="65">
        <v>5828.16686180335</v>
      </c>
      <c r="G36" s="66">
        <v>0.656672919518902</v>
      </c>
      <c r="H36" s="66">
        <v>1.11906</v>
      </c>
      <c r="I36" s="65">
        <v>7122078.13530866</v>
      </c>
      <c r="J36" s="67">
        <v>1165300</v>
      </c>
      <c r="K36" s="67">
        <v>820700</v>
      </c>
      <c r="L36" s="67">
        <v>629000</v>
      </c>
      <c r="M36" s="67">
        <v>35214800</v>
      </c>
      <c r="N36" s="67">
        <v>0</v>
      </c>
      <c r="O36" s="67">
        <v>0</v>
      </c>
      <c r="P36" s="67">
        <v>0</v>
      </c>
      <c r="Q36" s="67">
        <v>0</v>
      </c>
      <c r="R36" s="67">
        <v>36368033</v>
      </c>
      <c r="S36" s="67">
        <v>1153232</v>
      </c>
      <c r="T36" s="67">
        <v>0</v>
      </c>
      <c r="U36" s="67">
        <v>0</v>
      </c>
      <c r="V36" s="68">
        <v>0.549</v>
      </c>
      <c r="W36" s="69">
        <v>1.004331077</v>
      </c>
      <c r="X36" s="6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</row>
    <row r="37" spans="1:248" ht="15.75">
      <c r="A37" s="62">
        <v>210017</v>
      </c>
      <c r="B37" s="63" t="s">
        <v>121</v>
      </c>
      <c r="C37" s="64">
        <v>3</v>
      </c>
      <c r="D37" s="64">
        <v>3</v>
      </c>
      <c r="E37" s="65">
        <v>4510.38691349963</v>
      </c>
      <c r="F37" s="65">
        <v>5883.51853375919</v>
      </c>
      <c r="G37" s="66">
        <v>0.77141775284923</v>
      </c>
      <c r="H37" s="66">
        <v>1.13057</v>
      </c>
      <c r="I37" s="65">
        <v>7316629.99</v>
      </c>
      <c r="J37" s="67">
        <v>2462800</v>
      </c>
      <c r="K37" s="67">
        <v>268400</v>
      </c>
      <c r="L37" s="67">
        <v>115300</v>
      </c>
      <c r="M37" s="67">
        <v>28380500</v>
      </c>
      <c r="N37" s="67">
        <v>0</v>
      </c>
      <c r="O37" s="67">
        <v>0</v>
      </c>
      <c r="P37" s="67">
        <v>0</v>
      </c>
      <c r="Q37" s="67">
        <v>0</v>
      </c>
      <c r="R37" s="67">
        <v>27934210</v>
      </c>
      <c r="S37" s="67">
        <v>897911</v>
      </c>
      <c r="T37" s="67">
        <v>0</v>
      </c>
      <c r="U37" s="67">
        <v>0</v>
      </c>
      <c r="V37" s="68">
        <v>0.5564</v>
      </c>
      <c r="W37" s="69">
        <v>0.93206697</v>
      </c>
      <c r="X37" s="6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</row>
    <row r="38" spans="1:248" ht="15.75">
      <c r="A38" s="62">
        <v>210045</v>
      </c>
      <c r="B38" s="63" t="s">
        <v>122</v>
      </c>
      <c r="C38" s="64">
        <v>3</v>
      </c>
      <c r="D38" s="64">
        <v>3</v>
      </c>
      <c r="E38" s="65">
        <v>2004.88887822181</v>
      </c>
      <c r="F38" s="65">
        <v>6279.62982724826</v>
      </c>
      <c r="G38" s="66">
        <v>0.522950064310928</v>
      </c>
      <c r="H38" s="66">
        <v>1.13089</v>
      </c>
      <c r="I38" s="65">
        <v>3816223.9113627</v>
      </c>
      <c r="J38" s="67">
        <v>421800</v>
      </c>
      <c r="K38" s="67">
        <v>153700</v>
      </c>
      <c r="L38" s="67">
        <v>376300</v>
      </c>
      <c r="M38" s="67">
        <v>11457000</v>
      </c>
      <c r="N38" s="67">
        <v>0</v>
      </c>
      <c r="O38" s="67">
        <v>0</v>
      </c>
      <c r="P38" s="67">
        <v>0</v>
      </c>
      <c r="Q38" s="67">
        <v>0</v>
      </c>
      <c r="R38" s="67">
        <v>13815800</v>
      </c>
      <c r="S38" s="67">
        <v>2358800</v>
      </c>
      <c r="T38" s="67">
        <v>0</v>
      </c>
      <c r="U38" s="67">
        <v>0</v>
      </c>
      <c r="V38" s="68">
        <v>0.6267</v>
      </c>
      <c r="W38" s="69">
        <v>0.905518016</v>
      </c>
      <c r="X38" s="6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</row>
    <row r="39" spans="1:248" ht="15.75">
      <c r="A39" s="62">
        <v>210013</v>
      </c>
      <c r="B39" s="63" t="s">
        <v>123</v>
      </c>
      <c r="C39" s="64">
        <v>4</v>
      </c>
      <c r="D39" s="64">
        <v>4</v>
      </c>
      <c r="E39" s="65">
        <v>8057.34932170936</v>
      </c>
      <c r="F39" s="65">
        <v>10912.9579082648</v>
      </c>
      <c r="G39" s="66">
        <v>0.973049448783408</v>
      </c>
      <c r="H39" s="66">
        <v>1.13355</v>
      </c>
      <c r="I39" s="65">
        <v>51731702.9202259</v>
      </c>
      <c r="J39" s="67">
        <v>3249300</v>
      </c>
      <c r="K39" s="67">
        <v>3158900</v>
      </c>
      <c r="L39" s="67">
        <v>1929000</v>
      </c>
      <c r="M39" s="67">
        <v>83998169.3</v>
      </c>
      <c r="N39" s="67">
        <v>0</v>
      </c>
      <c r="O39" s="67">
        <v>0</v>
      </c>
      <c r="P39" s="67">
        <v>0</v>
      </c>
      <c r="Q39" s="67">
        <v>0</v>
      </c>
      <c r="R39" s="67">
        <v>80377096</v>
      </c>
      <c r="S39" s="67">
        <v>-3621073.3</v>
      </c>
      <c r="T39" s="67">
        <v>0</v>
      </c>
      <c r="U39" s="67">
        <v>0</v>
      </c>
      <c r="V39" s="68">
        <v>0.433</v>
      </c>
      <c r="W39" s="69">
        <v>0.995326647</v>
      </c>
      <c r="X39" s="6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</row>
    <row r="40" spans="1:248" ht="15.75">
      <c r="A40" s="62">
        <v>210034</v>
      </c>
      <c r="B40" s="63" t="s">
        <v>124</v>
      </c>
      <c r="C40" s="64">
        <v>4</v>
      </c>
      <c r="D40" s="64">
        <v>4</v>
      </c>
      <c r="E40" s="65">
        <v>19076.8539671223</v>
      </c>
      <c r="F40" s="65">
        <v>9452.3591945911</v>
      </c>
      <c r="G40" s="66">
        <v>0.902937569172572</v>
      </c>
      <c r="H40" s="66">
        <v>1.1257</v>
      </c>
      <c r="I40" s="65">
        <v>63325091.5511551</v>
      </c>
      <c r="J40" s="67">
        <v>8483600</v>
      </c>
      <c r="K40" s="67">
        <v>2106800</v>
      </c>
      <c r="L40" s="67">
        <v>1728300</v>
      </c>
      <c r="M40" s="67">
        <v>156529427</v>
      </c>
      <c r="N40" s="67">
        <v>3904200</v>
      </c>
      <c r="O40" s="67">
        <v>0</v>
      </c>
      <c r="P40" s="67">
        <v>0</v>
      </c>
      <c r="Q40" s="67">
        <v>0</v>
      </c>
      <c r="R40" s="67">
        <v>162804012</v>
      </c>
      <c r="S40" s="67">
        <v>6274585.13</v>
      </c>
      <c r="T40" s="67">
        <v>40</v>
      </c>
      <c r="U40" s="67">
        <v>3904200</v>
      </c>
      <c r="V40" s="68">
        <v>0.5607</v>
      </c>
      <c r="W40" s="69">
        <v>0.998318607</v>
      </c>
      <c r="X40" s="6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</row>
    <row r="41" spans="1:248" ht="15.75">
      <c r="A41" s="62">
        <v>210038</v>
      </c>
      <c r="B41" s="63" t="s">
        <v>125</v>
      </c>
      <c r="C41" s="64">
        <v>4</v>
      </c>
      <c r="D41" s="64">
        <v>4</v>
      </c>
      <c r="E41" s="65">
        <v>16246.0043342834</v>
      </c>
      <c r="F41" s="65">
        <v>10648.6895140688</v>
      </c>
      <c r="G41" s="66">
        <v>0.917740873845867</v>
      </c>
      <c r="H41" s="66">
        <v>1.13377</v>
      </c>
      <c r="I41" s="65">
        <v>105680282.923319</v>
      </c>
      <c r="J41" s="67">
        <v>7461300</v>
      </c>
      <c r="K41" s="67">
        <v>1245300</v>
      </c>
      <c r="L41" s="67">
        <v>833500</v>
      </c>
      <c r="M41" s="67">
        <v>135087000</v>
      </c>
      <c r="N41" s="67">
        <v>3119100</v>
      </c>
      <c r="O41" s="67">
        <v>0</v>
      </c>
      <c r="P41" s="67">
        <v>0</v>
      </c>
      <c r="Q41" s="67">
        <v>0</v>
      </c>
      <c r="R41" s="67">
        <v>152319100</v>
      </c>
      <c r="S41" s="67">
        <v>16786500</v>
      </c>
      <c r="T41" s="67">
        <v>46</v>
      </c>
      <c r="U41" s="67">
        <v>3119100</v>
      </c>
      <c r="V41" s="68">
        <v>0.5375</v>
      </c>
      <c r="W41" s="69">
        <v>1.000031449</v>
      </c>
      <c r="X41" s="6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</row>
    <row r="42" spans="1:248" ht="15.75">
      <c r="A42" s="62">
        <v>210029</v>
      </c>
      <c r="B42" s="63" t="s">
        <v>126</v>
      </c>
      <c r="C42" s="64">
        <v>4</v>
      </c>
      <c r="D42" s="64">
        <v>5</v>
      </c>
      <c r="E42" s="65">
        <v>35042.2178813896</v>
      </c>
      <c r="F42" s="65">
        <v>9774.80087474466</v>
      </c>
      <c r="G42" s="66">
        <v>0.802250176623916</v>
      </c>
      <c r="H42" s="66">
        <v>1.1266</v>
      </c>
      <c r="I42" s="65">
        <v>125806405.520006</v>
      </c>
      <c r="J42" s="67">
        <v>20698400</v>
      </c>
      <c r="K42" s="67">
        <v>3648400</v>
      </c>
      <c r="L42" s="67">
        <v>4440000</v>
      </c>
      <c r="M42" s="67">
        <v>413255300</v>
      </c>
      <c r="N42" s="67">
        <v>18416400</v>
      </c>
      <c r="O42" s="67">
        <v>0</v>
      </c>
      <c r="P42" s="67">
        <v>1427114.77864401</v>
      </c>
      <c r="Q42" s="67">
        <v>1194462.15677274</v>
      </c>
      <c r="R42" s="67">
        <v>422918500</v>
      </c>
      <c r="S42" s="67">
        <v>9663200</v>
      </c>
      <c r="T42" s="67">
        <v>157</v>
      </c>
      <c r="U42" s="67">
        <v>21037976.9354168</v>
      </c>
      <c r="V42" s="68">
        <v>0.4482</v>
      </c>
      <c r="W42" s="69">
        <v>1.004926304</v>
      </c>
      <c r="X42" s="6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</row>
    <row r="43" spans="1:248" ht="15.75">
      <c r="A43" s="62">
        <v>210008</v>
      </c>
      <c r="B43" s="63" t="s">
        <v>127</v>
      </c>
      <c r="C43" s="64">
        <v>4</v>
      </c>
      <c r="D43" s="64">
        <v>5</v>
      </c>
      <c r="E43" s="65">
        <v>25791.6580938683</v>
      </c>
      <c r="F43" s="65">
        <v>10456.9488327747</v>
      </c>
      <c r="G43" s="66">
        <v>1.00801551966098</v>
      </c>
      <c r="H43" s="66">
        <v>1.12119</v>
      </c>
      <c r="I43" s="65">
        <v>84398189.5515007</v>
      </c>
      <c r="J43" s="67">
        <v>16964000</v>
      </c>
      <c r="K43" s="67">
        <v>6895300</v>
      </c>
      <c r="L43" s="67">
        <v>2840100</v>
      </c>
      <c r="M43" s="67">
        <v>289220600</v>
      </c>
      <c r="N43" s="67">
        <v>4399300</v>
      </c>
      <c r="O43" s="67">
        <v>0</v>
      </c>
      <c r="P43" s="67">
        <v>0</v>
      </c>
      <c r="Q43" s="67">
        <v>0</v>
      </c>
      <c r="R43" s="67">
        <v>317958200</v>
      </c>
      <c r="S43" s="67">
        <v>28737600</v>
      </c>
      <c r="T43" s="67">
        <v>60</v>
      </c>
      <c r="U43" s="67">
        <v>4399300</v>
      </c>
      <c r="V43" s="68">
        <v>0.4905</v>
      </c>
      <c r="W43" s="69">
        <v>1.000925939</v>
      </c>
      <c r="X43" s="6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</row>
    <row r="44" spans="1:248" ht="15.75">
      <c r="A44" s="62">
        <v>210003</v>
      </c>
      <c r="B44" s="63" t="s">
        <v>128</v>
      </c>
      <c r="C44" s="64">
        <v>4</v>
      </c>
      <c r="D44" s="64">
        <v>5</v>
      </c>
      <c r="E44" s="65">
        <v>18733.3345713807</v>
      </c>
      <c r="F44" s="65">
        <v>10657.0791355533</v>
      </c>
      <c r="G44" s="66">
        <v>0.931176590568355</v>
      </c>
      <c r="H44" s="66">
        <v>1.1244</v>
      </c>
      <c r="I44" s="65">
        <v>95632791.0374383</v>
      </c>
      <c r="J44" s="67">
        <v>4642900</v>
      </c>
      <c r="K44" s="67">
        <v>2330500</v>
      </c>
      <c r="L44" s="67">
        <v>2928000</v>
      </c>
      <c r="M44" s="67">
        <v>198288500</v>
      </c>
      <c r="N44" s="67">
        <v>3330600</v>
      </c>
      <c r="O44" s="67">
        <v>0</v>
      </c>
      <c r="P44" s="67">
        <v>1500211.07765524</v>
      </c>
      <c r="Q44" s="67">
        <v>1968600.35371185</v>
      </c>
      <c r="R44" s="67">
        <v>199000800</v>
      </c>
      <c r="S44" s="67">
        <v>712300</v>
      </c>
      <c r="T44" s="67">
        <v>46</v>
      </c>
      <c r="U44" s="67">
        <v>6799411.43136709</v>
      </c>
      <c r="V44" s="68">
        <v>0.5463</v>
      </c>
      <c r="W44" s="69">
        <v>1.011065066</v>
      </c>
      <c r="X44" s="6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</row>
    <row r="45" spans="1:248" ht="15.75">
      <c r="A45" s="62">
        <v>210012</v>
      </c>
      <c r="B45" s="63" t="s">
        <v>129</v>
      </c>
      <c r="C45" s="64">
        <v>4</v>
      </c>
      <c r="D45" s="64">
        <v>5</v>
      </c>
      <c r="E45" s="65">
        <v>32200.3060402898</v>
      </c>
      <c r="F45" s="65">
        <v>13996.3754206587</v>
      </c>
      <c r="G45" s="66">
        <v>1.20944055069708</v>
      </c>
      <c r="H45" s="66">
        <v>1.1238</v>
      </c>
      <c r="I45" s="65">
        <v>146005279.514943</v>
      </c>
      <c r="J45" s="67">
        <v>37491900</v>
      </c>
      <c r="K45" s="67">
        <v>8348800</v>
      </c>
      <c r="L45" s="67">
        <v>5532200</v>
      </c>
      <c r="M45" s="67">
        <v>485322300</v>
      </c>
      <c r="N45" s="67">
        <v>12886100</v>
      </c>
      <c r="O45" s="67">
        <v>0</v>
      </c>
      <c r="P45" s="67">
        <v>1069728.24562708</v>
      </c>
      <c r="Q45" s="67">
        <v>1856609.87334379</v>
      </c>
      <c r="R45" s="67">
        <v>529518500</v>
      </c>
      <c r="S45" s="67">
        <v>44196200</v>
      </c>
      <c r="T45" s="67">
        <v>133</v>
      </c>
      <c r="U45" s="67">
        <v>15812438.1189709</v>
      </c>
      <c r="V45" s="68">
        <v>0.4918</v>
      </c>
      <c r="W45" s="69">
        <v>1.005045272</v>
      </c>
      <c r="X45" s="6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</row>
    <row r="46" spans="1:248" ht="15.75">
      <c r="A46" s="62">
        <v>210024</v>
      </c>
      <c r="B46" s="63" t="s">
        <v>130</v>
      </c>
      <c r="C46" s="64">
        <v>4</v>
      </c>
      <c r="D46" s="64">
        <v>5</v>
      </c>
      <c r="E46" s="65">
        <v>26513.3781489292</v>
      </c>
      <c r="F46" s="65">
        <v>14214.1110379486</v>
      </c>
      <c r="G46" s="66">
        <v>1.30941002845603</v>
      </c>
      <c r="H46" s="66">
        <v>1.1258</v>
      </c>
      <c r="I46" s="65">
        <v>91882926.7534392</v>
      </c>
      <c r="J46" s="67">
        <v>12814100</v>
      </c>
      <c r="K46" s="67">
        <v>3847300</v>
      </c>
      <c r="L46" s="67">
        <v>3820300</v>
      </c>
      <c r="M46" s="67">
        <v>318472800</v>
      </c>
      <c r="N46" s="67">
        <v>9010600</v>
      </c>
      <c r="O46" s="67">
        <v>127200</v>
      </c>
      <c r="P46" s="67">
        <v>0</v>
      </c>
      <c r="Q46" s="67">
        <v>0</v>
      </c>
      <c r="R46" s="67">
        <v>357309722</v>
      </c>
      <c r="S46" s="67">
        <v>38836906.3</v>
      </c>
      <c r="T46" s="67">
        <v>88</v>
      </c>
      <c r="U46" s="67">
        <v>9137800</v>
      </c>
      <c r="V46" s="68">
        <v>0.4836</v>
      </c>
      <c r="W46" s="69">
        <v>1.00227296</v>
      </c>
      <c r="X46" s="6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</row>
    <row r="47" spans="1:248" ht="15.75">
      <c r="A47" s="70">
        <v>910029</v>
      </c>
      <c r="B47" s="71" t="s">
        <v>126</v>
      </c>
      <c r="C47" s="71">
        <v>4</v>
      </c>
      <c r="D47" s="71">
        <v>5</v>
      </c>
      <c r="E47" s="65">
        <v>35042.2178813896</v>
      </c>
      <c r="F47" s="65">
        <v>9774.80087474466</v>
      </c>
      <c r="G47" s="66">
        <v>0.802250176623916</v>
      </c>
      <c r="H47" s="66">
        <v>1.1266</v>
      </c>
      <c r="I47" s="65">
        <v>125806405.520006</v>
      </c>
      <c r="J47" s="67">
        <v>20698400</v>
      </c>
      <c r="K47" s="67">
        <v>3648400</v>
      </c>
      <c r="L47" s="67">
        <v>4440000</v>
      </c>
      <c r="M47" s="67">
        <v>413255300</v>
      </c>
      <c r="N47" s="67">
        <v>18416400</v>
      </c>
      <c r="O47" s="67">
        <v>0</v>
      </c>
      <c r="P47" s="67">
        <v>1427114.77864401</v>
      </c>
      <c r="Q47" s="67">
        <v>1194462.15677274</v>
      </c>
      <c r="R47" s="67">
        <v>422918500</v>
      </c>
      <c r="S47" s="67">
        <v>9663200</v>
      </c>
      <c r="T47" s="67">
        <v>157</v>
      </c>
      <c r="U47" s="67">
        <v>21037976.9354168</v>
      </c>
      <c r="V47" s="68">
        <v>0.4482</v>
      </c>
      <c r="W47" s="69">
        <v>1.004926304</v>
      </c>
      <c r="X47" s="6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</row>
    <row r="48" spans="1:248" ht="15.75">
      <c r="A48" s="62">
        <v>210009</v>
      </c>
      <c r="B48" s="63" t="s">
        <v>131</v>
      </c>
      <c r="C48" s="64">
        <v>5</v>
      </c>
      <c r="D48" s="64">
        <v>5</v>
      </c>
      <c r="E48" s="65">
        <v>60317.4633179504</v>
      </c>
      <c r="F48" s="65">
        <v>17083.6924883302</v>
      </c>
      <c r="G48" s="66">
        <v>1.23571301549675</v>
      </c>
      <c r="H48" s="66">
        <v>1.1188</v>
      </c>
      <c r="I48" s="65">
        <v>294294038.185779</v>
      </c>
      <c r="J48" s="67">
        <v>51267100</v>
      </c>
      <c r="K48" s="67">
        <v>18382100</v>
      </c>
      <c r="L48" s="67">
        <v>16539500</v>
      </c>
      <c r="M48" s="67">
        <v>1298299100</v>
      </c>
      <c r="N48" s="67">
        <v>49123600</v>
      </c>
      <c r="O48" s="67">
        <v>2132900</v>
      </c>
      <c r="P48" s="67">
        <v>916088.382174116</v>
      </c>
      <c r="Q48" s="67">
        <v>3840504.5860155</v>
      </c>
      <c r="R48" s="67">
        <v>1336639100</v>
      </c>
      <c r="S48" s="67">
        <v>38340000</v>
      </c>
      <c r="T48" s="67">
        <v>803</v>
      </c>
      <c r="U48" s="67">
        <v>56013092.9681896</v>
      </c>
      <c r="V48" s="68">
        <v>0.4161</v>
      </c>
      <c r="W48" s="69">
        <v>0.995274096</v>
      </c>
      <c r="X48" s="6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</row>
    <row r="49" spans="1:248" ht="15.75">
      <c r="A49" s="70">
        <v>910008</v>
      </c>
      <c r="B49" s="71" t="s">
        <v>132</v>
      </c>
      <c r="C49" s="71">
        <v>4</v>
      </c>
      <c r="D49" s="71">
        <v>5</v>
      </c>
      <c r="E49" s="65">
        <v>25791.6580938683</v>
      </c>
      <c r="F49" s="65">
        <v>10456.9488327747</v>
      </c>
      <c r="G49" s="66">
        <v>1.00801551966098</v>
      </c>
      <c r="H49" s="66">
        <v>1.12119</v>
      </c>
      <c r="I49" s="65">
        <v>84398189.5515007</v>
      </c>
      <c r="J49" s="67">
        <v>16964000</v>
      </c>
      <c r="K49" s="67">
        <v>6895300</v>
      </c>
      <c r="L49" s="67">
        <v>2840100</v>
      </c>
      <c r="M49" s="67">
        <v>289220600</v>
      </c>
      <c r="N49" s="67">
        <v>4399300</v>
      </c>
      <c r="O49" s="67">
        <v>0</v>
      </c>
      <c r="P49" s="67">
        <v>0</v>
      </c>
      <c r="Q49" s="67">
        <v>0</v>
      </c>
      <c r="R49" s="67">
        <v>317958200</v>
      </c>
      <c r="S49" s="67">
        <v>28737600</v>
      </c>
      <c r="T49" s="67">
        <v>60</v>
      </c>
      <c r="U49" s="67">
        <v>4399300</v>
      </c>
      <c r="V49" s="68">
        <v>0.4905</v>
      </c>
      <c r="W49" s="69">
        <v>1.000925939</v>
      </c>
      <c r="X49" s="6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</row>
    <row r="50" spans="1:248" ht="15.75">
      <c r="A50" s="70">
        <v>910003</v>
      </c>
      <c r="B50" s="71" t="s">
        <v>133</v>
      </c>
      <c r="C50" s="71">
        <v>4</v>
      </c>
      <c r="D50" s="71">
        <v>5</v>
      </c>
      <c r="E50" s="65">
        <v>18733.3345713807</v>
      </c>
      <c r="F50" s="65">
        <v>10657.0791355533</v>
      </c>
      <c r="G50" s="66">
        <v>0.931176590568355</v>
      </c>
      <c r="H50" s="66">
        <v>1.1244</v>
      </c>
      <c r="I50" s="65">
        <v>95632791.0374383</v>
      </c>
      <c r="J50" s="67">
        <v>4642900</v>
      </c>
      <c r="K50" s="67">
        <v>2330500</v>
      </c>
      <c r="L50" s="67">
        <v>2928000</v>
      </c>
      <c r="M50" s="67">
        <v>198288500</v>
      </c>
      <c r="N50" s="67">
        <v>3330600</v>
      </c>
      <c r="O50" s="67">
        <v>0</v>
      </c>
      <c r="P50" s="67">
        <v>1500211.07765524</v>
      </c>
      <c r="Q50" s="67">
        <v>1968600.35371185</v>
      </c>
      <c r="R50" s="67">
        <v>199000800</v>
      </c>
      <c r="S50" s="67">
        <v>712300</v>
      </c>
      <c r="T50" s="67">
        <v>46</v>
      </c>
      <c r="U50" s="67">
        <v>6799411.43136709</v>
      </c>
      <c r="V50" s="68">
        <v>0.5463</v>
      </c>
      <c r="W50" s="69">
        <v>1.011065066</v>
      </c>
      <c r="X50" s="6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</row>
    <row r="51" spans="1:248" ht="15.75">
      <c r="A51" s="70">
        <v>910012</v>
      </c>
      <c r="B51" s="71" t="s">
        <v>134</v>
      </c>
      <c r="C51" s="71">
        <v>4</v>
      </c>
      <c r="D51" s="71">
        <v>5</v>
      </c>
      <c r="E51" s="65">
        <v>32200.3060402898</v>
      </c>
      <c r="F51" s="65">
        <v>13996.3754206587</v>
      </c>
      <c r="G51" s="66">
        <v>1.20944055069708</v>
      </c>
      <c r="H51" s="66">
        <v>1.1238</v>
      </c>
      <c r="I51" s="65">
        <v>146005279.514943</v>
      </c>
      <c r="J51" s="67">
        <v>37491900</v>
      </c>
      <c r="K51" s="67">
        <v>8348800</v>
      </c>
      <c r="L51" s="67">
        <v>5532200</v>
      </c>
      <c r="M51" s="67">
        <v>485322300</v>
      </c>
      <c r="N51" s="67">
        <v>12886100</v>
      </c>
      <c r="O51" s="67">
        <v>0</v>
      </c>
      <c r="P51" s="67">
        <v>1069728.24562708</v>
      </c>
      <c r="Q51" s="67">
        <v>1856609.87334379</v>
      </c>
      <c r="R51" s="67">
        <v>529518500</v>
      </c>
      <c r="S51" s="67">
        <v>44196200</v>
      </c>
      <c r="T51" s="67">
        <v>133</v>
      </c>
      <c r="U51" s="67">
        <v>15812438.1189709</v>
      </c>
      <c r="V51" s="68">
        <v>0.4918</v>
      </c>
      <c r="W51" s="69">
        <v>1.005045272</v>
      </c>
      <c r="X51" s="6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</row>
    <row r="52" spans="1:248" ht="15.75">
      <c r="A52" s="70">
        <v>910024</v>
      </c>
      <c r="B52" s="71" t="s">
        <v>135</v>
      </c>
      <c r="C52" s="71">
        <v>4</v>
      </c>
      <c r="D52" s="71">
        <v>5</v>
      </c>
      <c r="E52" s="65">
        <v>26513.3781489292</v>
      </c>
      <c r="F52" s="65">
        <v>14214.1110379486</v>
      </c>
      <c r="G52" s="66">
        <v>1.30941002845603</v>
      </c>
      <c r="H52" s="66">
        <v>1.1258</v>
      </c>
      <c r="I52" s="65">
        <v>91882926.7534392</v>
      </c>
      <c r="J52" s="67">
        <v>12814100</v>
      </c>
      <c r="K52" s="67">
        <v>3847300</v>
      </c>
      <c r="L52" s="67">
        <v>3820300</v>
      </c>
      <c r="M52" s="67">
        <v>318472800</v>
      </c>
      <c r="N52" s="67">
        <v>9010600</v>
      </c>
      <c r="O52" s="67">
        <v>127200</v>
      </c>
      <c r="P52" s="67">
        <v>0</v>
      </c>
      <c r="Q52" s="67">
        <v>0</v>
      </c>
      <c r="R52" s="67">
        <v>357309722</v>
      </c>
      <c r="S52" s="67">
        <v>38836906.3</v>
      </c>
      <c r="T52" s="67">
        <v>88</v>
      </c>
      <c r="U52" s="67">
        <v>9137800</v>
      </c>
      <c r="V52" s="68">
        <v>0.4836</v>
      </c>
      <c r="W52" s="69">
        <v>1.00227296</v>
      </c>
      <c r="X52" s="6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</row>
    <row r="53" spans="1:248" ht="15.75">
      <c r="A53" s="62">
        <v>210002</v>
      </c>
      <c r="B53" s="63" t="s">
        <v>136</v>
      </c>
      <c r="C53" s="64">
        <v>5</v>
      </c>
      <c r="D53" s="64">
        <v>5</v>
      </c>
      <c r="E53" s="65">
        <v>36922.0312862551</v>
      </c>
      <c r="F53" s="65">
        <v>17811.6974090973</v>
      </c>
      <c r="G53" s="66">
        <v>1.16870737586563</v>
      </c>
      <c r="H53" s="66">
        <v>1.12535</v>
      </c>
      <c r="I53" s="65">
        <v>247403916.477968</v>
      </c>
      <c r="J53" s="67">
        <v>63776000</v>
      </c>
      <c r="K53" s="67">
        <v>36904000</v>
      </c>
      <c r="L53" s="67">
        <v>6061500</v>
      </c>
      <c r="M53" s="67">
        <v>774992600</v>
      </c>
      <c r="N53" s="67">
        <v>46867800</v>
      </c>
      <c r="O53" s="67">
        <v>0</v>
      </c>
      <c r="P53" s="67">
        <v>0</v>
      </c>
      <c r="Q53" s="67">
        <v>0</v>
      </c>
      <c r="R53" s="67">
        <v>788111500</v>
      </c>
      <c r="S53" s="67">
        <v>13118900</v>
      </c>
      <c r="T53" s="67">
        <v>528</v>
      </c>
      <c r="U53" s="67">
        <v>46867800</v>
      </c>
      <c r="V53" s="68">
        <v>0.4381</v>
      </c>
      <c r="W53" s="69">
        <v>1.001490648</v>
      </c>
      <c r="X53" s="6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</row>
    <row r="54" spans="1:248" ht="15.75">
      <c r="A54" s="62">
        <v>210058</v>
      </c>
      <c r="B54" s="63" t="s">
        <v>137</v>
      </c>
      <c r="C54" s="64">
        <v>6</v>
      </c>
      <c r="D54" s="64">
        <v>6</v>
      </c>
      <c r="E54" s="65">
        <v>4436.86205190198</v>
      </c>
      <c r="F54" s="65">
        <v>16117.615594865</v>
      </c>
      <c r="G54" s="66">
        <v>1.57763095981628</v>
      </c>
      <c r="H54" s="66">
        <v>1.12388</v>
      </c>
      <c r="I54" s="65">
        <v>8970164.78665832</v>
      </c>
      <c r="J54" s="67">
        <v>2941700</v>
      </c>
      <c r="K54" s="67">
        <v>754900</v>
      </c>
      <c r="L54" s="67">
        <v>998200</v>
      </c>
      <c r="M54" s="67">
        <v>88121900</v>
      </c>
      <c r="N54" s="67">
        <v>3001900</v>
      </c>
      <c r="O54" s="67">
        <v>0</v>
      </c>
      <c r="P54" s="67">
        <v>0</v>
      </c>
      <c r="Q54" s="67">
        <v>0</v>
      </c>
      <c r="R54" s="67">
        <v>91505900</v>
      </c>
      <c r="S54" s="67">
        <v>3384000</v>
      </c>
      <c r="T54" s="67">
        <v>11</v>
      </c>
      <c r="U54" s="67">
        <v>3001900</v>
      </c>
      <c r="V54" s="68">
        <v>0.5198</v>
      </c>
      <c r="W54" s="69">
        <v>1.004577984</v>
      </c>
      <c r="X54" s="6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</row>
    <row r="55" spans="1:248" ht="15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3"/>
      <c r="W55" s="72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</row>
    <row r="56" spans="1:248" ht="15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45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</row>
    <row r="57" spans="1:248" ht="15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45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</row>
    <row r="58" spans="1:248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45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</row>
    <row r="59" spans="1:248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45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</row>
    <row r="60" spans="1:248" ht="15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45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</row>
    <row r="61" spans="1:248" ht="15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45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</row>
    <row r="62" spans="1:248" ht="15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45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</row>
    <row r="63" spans="1:248" ht="15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45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</row>
    <row r="64" spans="1:248" ht="15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45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</row>
    <row r="65" spans="1:248" ht="15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45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</row>
    <row r="66" spans="1:248" ht="15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45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</row>
    <row r="67" spans="1:248" ht="15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45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</row>
    <row r="68" spans="1:248" ht="15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45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</row>
    <row r="69" spans="1:248" ht="15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45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</row>
    <row r="70" spans="1:248" ht="15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45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</row>
    <row r="71" spans="1:248" ht="15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45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</row>
    <row r="72" spans="1:248" ht="15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45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</row>
    <row r="73" spans="1:248" ht="15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45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</row>
    <row r="74" spans="1:248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45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</row>
    <row r="75" spans="1:248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45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</row>
    <row r="76" spans="1:248" ht="15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45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</row>
    <row r="77" spans="1:248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45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</row>
    <row r="78" spans="1:248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45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</row>
    <row r="79" spans="1:248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45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</row>
    <row r="80" spans="1:248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45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</row>
    <row r="81" spans="1:248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45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</row>
    <row r="82" spans="1:248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45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</row>
    <row r="83" spans="1:248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45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</row>
    <row r="84" spans="1:248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45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</row>
    <row r="85" spans="1:248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45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</row>
    <row r="86" spans="1:248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45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</row>
    <row r="87" spans="1:248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45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</row>
    <row r="88" spans="1:248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45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</row>
    <row r="89" spans="1:248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45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</row>
    <row r="90" spans="1:248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45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</row>
    <row r="91" spans="1:248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45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</row>
    <row r="92" spans="1:248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45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</row>
    <row r="93" spans="1:248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45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</row>
    <row r="94" spans="1:248" ht="15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45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</row>
    <row r="95" spans="1:248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45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</row>
    <row r="96" spans="1:248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45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</row>
    <row r="97" spans="1:248" ht="15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45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</row>
    <row r="98" spans="1:248" ht="15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45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</row>
    <row r="99" spans="1:248" ht="15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45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</row>
    <row r="100" spans="1:248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45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</row>
    <row r="101" spans="1:248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45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</row>
    <row r="102" spans="1:248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45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</row>
    <row r="103" spans="1:248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45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</row>
    <row r="104" spans="1:248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45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</row>
  </sheetData>
  <sheetProtection/>
  <printOptions horizontalCentered="1"/>
  <pageMargins left="0.2" right="0.2" top="0.55" bottom="0.2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ndukau</cp:lastModifiedBy>
  <dcterms:modified xsi:type="dcterms:W3CDTF">2009-05-15T19:03:02Z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