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ROC Summary" sheetId="1" r:id="rId1"/>
    <sheet name="ROC Calculation" sheetId="2" r:id="rId2"/>
    <sheet name="REGRESSION" sheetId="3" r:id="rId3"/>
    <sheet name="CFA Calculation" sheetId="4" r:id="rId4"/>
    <sheet name="POOR SHARE" sheetId="5" r:id="rId5"/>
    <sheet name="PROFIT" sheetId="6" r:id="rId6"/>
    <sheet name="RESCMAD" sheetId="7" r:id="rId7"/>
    <sheet name="Variable Input" sheetId="8" r:id="rId8"/>
  </sheets>
  <definedNames>
    <definedName name="_xlnm.Print_Area">'ROC Summary'!$A$1:$C$61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<sst xmlns="http://schemas.openxmlformats.org/spreadsheetml/2006/main" count="198" uniqueCount="143">
  <si>
    <t>Summary of 2011 Maryland Hospitals' Reasonableness of Charges Comparison by Peer Groups</t>
  </si>
  <si>
    <t>HOSPID</t>
  </si>
  <si>
    <t>PEER GROUP 1</t>
  </si>
  <si>
    <t>PEER GROUP 2</t>
  </si>
  <si>
    <t>PEER GROUP 4</t>
  </si>
  <si>
    <t>PEER GROUP 5</t>
  </si>
  <si>
    <t>HOSPITAL NAME</t>
  </si>
  <si>
    <t>ROC POSITION</t>
  </si>
  <si>
    <t>ATTACHMENT 2</t>
  </si>
  <si>
    <t>REASONABLENESS OF CHARGES COMPARISON  CALCULATION (DIRECT STRIP FOR DSH AND IME)</t>
  </si>
  <si>
    <t>PEER GROUP 1 TOTAL</t>
  </si>
  <si>
    <t>PEER GROUP 2 TOTAL</t>
  </si>
  <si>
    <t>PEER GROUP 4 TOTAL</t>
  </si>
  <si>
    <t>PEER GROUP 5 TOTAL</t>
  </si>
  <si>
    <t>STATE TOTAL</t>
  </si>
  <si>
    <t>MINIMUM</t>
  </si>
  <si>
    <t>MAXIMUM</t>
  </si>
  <si>
    <t>RANGE</t>
  </si>
  <si>
    <t>PEER GROUP</t>
  </si>
  <si>
    <t>CCT</t>
  </si>
  <si>
    <t>EIPC</t>
  </si>
  <si>
    <t>TOTAL ROC REVENUE</t>
  </si>
  <si>
    <t>MARK UP</t>
  </si>
  <si>
    <t>CCT ADJUSTED FOR MARK UP</t>
  </si>
  <si>
    <t>REVENUE ADJUSTED FOR MARK UP</t>
  </si>
  <si>
    <t>DIRECT STRIPE</t>
  </si>
  <si>
    <t>REVENUE ADJUSTED FOR DIRECT STRIPE</t>
  </si>
  <si>
    <t>CCT ADJUSTED FOR DIRECT STRIPE</t>
  </si>
  <si>
    <t>LMA</t>
  </si>
  <si>
    <t>CCT ADJUSTED FOR LMA</t>
  </si>
  <si>
    <t>REVENUE ADJUSTED FOR LMA</t>
  </si>
  <si>
    <t>CMI</t>
  </si>
  <si>
    <t>CMI ADJUSTED EIPC</t>
  </si>
  <si>
    <t>CCT ADJUSTED FOR CMI</t>
  </si>
  <si>
    <t>CAPITAL</t>
  </si>
  <si>
    <t>CCT ADJUSTED FOR CAPITAL</t>
  </si>
  <si>
    <t>REVENUE ADJUSTED FOR CAPITAL</t>
  </si>
  <si>
    <t>POOR SHARE (DSH)</t>
  </si>
  <si>
    <t>DSH AMOUNT</t>
  </si>
  <si>
    <t>DSH AMOUNT PER CASE</t>
  </si>
  <si>
    <t>CCT ADJUSTED FOR DSH</t>
  </si>
  <si>
    <t>DSH ADJUSTMENT</t>
  </si>
  <si>
    <t>RESIDENTS PER CASEMIX ADJUSTED DISCHARGE</t>
  </si>
  <si>
    <t>IME AMOUNT</t>
  </si>
  <si>
    <t>IME AMOUNT PER CASE</t>
  </si>
  <si>
    <t>CCT ADJUSTED FOR IME</t>
  </si>
  <si>
    <t>IME ADJUSTMENT</t>
  </si>
  <si>
    <t>DSH/IME ADJUSTMENT</t>
  </si>
  <si>
    <t>CCT ADJUSTED FOR DSH/IME</t>
  </si>
  <si>
    <t>REVENUE ADJUSTED FOR DSH/IME</t>
  </si>
  <si>
    <t>ROC COMPARISON COST</t>
  </si>
  <si>
    <t>STATE-WIDE POSITION</t>
  </si>
  <si>
    <t>REGRESSION VARIABLES AND OUTPUT</t>
  </si>
  <si>
    <t>HOSPNAME</t>
  </si>
  <si>
    <t>PEER</t>
  </si>
  <si>
    <t>AMC_PEER</t>
  </si>
  <si>
    <t>POORSHR</t>
  </si>
  <si>
    <t>RESCMAD</t>
  </si>
  <si>
    <t>CCTSTATE</t>
  </si>
  <si>
    <t>Regression Output Copied for Use in ROC Calculation:</t>
  </si>
  <si>
    <t>Constant</t>
  </si>
  <si>
    <t>Std Err of Y Est</t>
  </si>
  <si>
    <t>R Squared</t>
  </si>
  <si>
    <t>No. of Observations</t>
  </si>
  <si>
    <t>Degrees of Freedom</t>
  </si>
  <si>
    <t>X Coefficient(s)</t>
  </si>
  <si>
    <t>Std Err of Coef.</t>
  </si>
  <si>
    <t>Regression Output:</t>
  </si>
  <si>
    <t>STATEWIDE HOSPITAL CAPITAL (CFA) ADJUSTMENT CALCULATION</t>
  </si>
  <si>
    <t>DEPRECI</t>
  </si>
  <si>
    <t>INTEREST</t>
  </si>
  <si>
    <t>LEASES</t>
  </si>
  <si>
    <t>TOT_ACS</t>
  </si>
  <si>
    <t>PERCENT CAPITAL</t>
  </si>
  <si>
    <t>CFA</t>
  </si>
  <si>
    <t>HOSPITAL POOR SHARE CALCULATION</t>
  </si>
  <si>
    <t>TOTAL</t>
  </si>
  <si>
    <t>DSH_AMT</t>
  </si>
  <si>
    <t>POOR SHARE</t>
  </si>
  <si>
    <t>HOSPITAL PROFIT PERCENTAGE CALCULATION</t>
  </si>
  <si>
    <t>PROFIT</t>
  </si>
  <si>
    <t>REVENUE</t>
  </si>
  <si>
    <t>PERCENT PROFIT</t>
  </si>
  <si>
    <t>HOSPITAL RESIDENT PER CASEMIX ADJUSTED DISCHARGE CALCULATION</t>
  </si>
  <si>
    <t>TOT_WGT</t>
  </si>
  <si>
    <t>RESIDENT</t>
  </si>
  <si>
    <t>2011 ROC INPUT VARIABLES</t>
  </si>
  <si>
    <t>Baltimore Washington Medical Center</t>
  </si>
  <si>
    <t>Franklin Square Hospital Center</t>
  </si>
  <si>
    <t>Good Samaritan Hospital</t>
  </si>
  <si>
    <t>Greater Baltimore Medical Center</t>
  </si>
  <si>
    <t>Holy Cross Hospital</t>
  </si>
  <si>
    <t>James Lawrence Kernan Hospital</t>
  </si>
  <si>
    <t>St. Agnes Hospital</t>
  </si>
  <si>
    <t>Suburban Hospital</t>
  </si>
  <si>
    <t>Anne Arundel Medical Center</t>
  </si>
  <si>
    <t>Atlantic General Hospital</t>
  </si>
  <si>
    <t>Calvert Memorial Hospital</t>
  </si>
  <si>
    <t>Carroll Hospital Center</t>
  </si>
  <si>
    <t>Chester River Hospital Center</t>
  </si>
  <si>
    <t>Civista Medical Center</t>
  </si>
  <si>
    <t>Doctors Community Hospital</t>
  </si>
  <si>
    <t>Dorchester General Hospital</t>
  </si>
  <si>
    <t>Fort Washington Medical Center</t>
  </si>
  <si>
    <t>Frederick Memorial Hospital</t>
  </si>
  <si>
    <t>Garrett County Memorial Hospital</t>
  </si>
  <si>
    <t>Harford Memorial Hospital</t>
  </si>
  <si>
    <t>Howard County General Hospital</t>
  </si>
  <si>
    <t>Laurel Regional Hospital</t>
  </si>
  <si>
    <t>McCready Memorial Hospital</t>
  </si>
  <si>
    <t>Memorial Hospital at Easton</t>
  </si>
  <si>
    <t>Montgomery General Hospital</t>
  </si>
  <si>
    <t>Northwest Hospital Center</t>
  </si>
  <si>
    <t>Peninsula Regional Medical Center</t>
  </si>
  <si>
    <t>Shady Grove Adventist Hospital</t>
  </si>
  <si>
    <t>Southern Maryland Hospital Center</t>
  </si>
  <si>
    <t>St. Joseph Medical Center</t>
  </si>
  <si>
    <t>St. Mary's Hospital</t>
  </si>
  <si>
    <t>Union of Cecil</t>
  </si>
  <si>
    <t>Upper Chesapeake Medical Center</t>
  </si>
  <si>
    <t>Washington Adventist Hospital</t>
  </si>
  <si>
    <t>Washington County Hospital</t>
  </si>
  <si>
    <t>Western Maryland Regional Medical Center</t>
  </si>
  <si>
    <t>Bon Secours Hospital</t>
  </si>
  <si>
    <t>Harbor Hospital Center</t>
  </si>
  <si>
    <t>Johns Hopkins Bayview Medical Center</t>
  </si>
  <si>
    <t>Maryland General Hospital</t>
  </si>
  <si>
    <t>Mercy Medical Center</t>
  </si>
  <si>
    <t>Prince Georges Hospital Center</t>
  </si>
  <si>
    <t>Sinai Hospital</t>
  </si>
  <si>
    <t>Union Memorial Hospital</t>
  </si>
  <si>
    <t>Johns Hopkins Hospital</t>
  </si>
  <si>
    <t>University of Maryland Hospital</t>
  </si>
  <si>
    <t>AMC PEER</t>
  </si>
  <si>
    <t xml:space="preserve"> CMI</t>
  </si>
  <si>
    <t>MARK_UP</t>
  </si>
  <si>
    <t xml:space="preserve"> DSH_ AMT</t>
  </si>
  <si>
    <t>DME</t>
  </si>
  <si>
    <t>NURSE</t>
  </si>
  <si>
    <t>STANDBY</t>
  </si>
  <si>
    <t>MIEMSS</t>
  </si>
  <si>
    <t>D_STRIP</t>
  </si>
  <si>
    <t>PER_SAL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</si>
</sst>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%"/>
    <numFmt numFmtId="165" formatCode="0.00000"/>
    <numFmt numFmtId="166" formatCode="0.000000"/>
    <numFmt numFmtId="167" formatCode="0.0000"/>
    <numFmt numFmtId="168" formatCode="0.00000000"/>
    <numFmt numFmtId="169" formatCode="#,##0.0"/>
  </numFmts>
  <fonts count="5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9"/>
      <name val="Times New Roman"/>
      <family val="0"/>
    </font>
    <font>
      <sz val="24"/>
      <name val="Times New Roman"/>
      <family val="0"/>
    </font>
    <font>
      <sz val="14"/>
      <name val="Times New Roman"/>
      <family val="0"/>
    </font>
    <font>
      <b/>
      <sz val="14"/>
      <name val="Times New Roman"/>
      <family val="0"/>
    </font>
    <font>
      <b/>
      <sz val="37"/>
      <name val="Times New Roman"/>
      <family val="0"/>
    </font>
    <font>
      <sz val="12"/>
      <name val="Times New Roman"/>
      <family val="0"/>
    </font>
    <font>
      <b/>
      <sz val="21"/>
      <name val="Times New Roman"/>
      <family val="0"/>
    </font>
    <font>
      <b/>
      <sz val="17"/>
      <name val="Times New Roman"/>
      <family val="0"/>
    </font>
    <font>
      <sz val="17"/>
      <name val="Times New Roman"/>
      <family val="0"/>
    </font>
    <font>
      <b/>
      <sz val="23"/>
      <name val="Times New Roman"/>
      <family val="0"/>
    </font>
    <font>
      <b/>
      <sz val="18"/>
      <name val="Times New Roman"/>
      <family val="0"/>
    </font>
    <font>
      <b/>
      <sz val="32"/>
      <name val="Times New Roman"/>
      <family val="0"/>
    </font>
    <font>
      <b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Continuous" wrapText="1"/>
    </xf>
    <xf numFmtId="0" fontId="5" fillId="0" borderId="0" xfId="0" applyNumberFormat="1" applyFont="1" applyAlignment="1">
      <alignment horizontal="centerContinuous" wrapText="1"/>
    </xf>
    <xf numFmtId="0" fontId="6" fillId="0" borderId="0" xfId="0" applyNumberFormat="1" applyFont="1" applyAlignment="1">
      <alignment horizontal="centerContinuous" wrapText="1"/>
    </xf>
    <xf numFmtId="0" fontId="0" fillId="0" borderId="0" xfId="0" applyNumberFormat="1" applyFont="1" applyAlignment="1">
      <alignment/>
    </xf>
    <xf numFmtId="1" fontId="7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left"/>
    </xf>
    <xf numFmtId="10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 horizontal="centerContinuous" wrapText="1"/>
    </xf>
    <xf numFmtId="165" fontId="5" fillId="0" borderId="0" xfId="0" applyNumberFormat="1" applyFont="1" applyAlignment="1">
      <alignment horizontal="centerContinuous" wrapText="1"/>
    </xf>
    <xf numFmtId="166" fontId="5" fillId="0" borderId="0" xfId="0" applyNumberFormat="1" applyFont="1" applyAlignment="1">
      <alignment horizontal="centerContinuous" wrapText="1"/>
    </xf>
    <xf numFmtId="3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10" fontId="7" fillId="0" borderId="0" xfId="0" applyNumberFormat="1" applyFont="1" applyAlignment="1">
      <alignment horizontal="center" wrapText="1"/>
    </xf>
    <xf numFmtId="166" fontId="7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0" fillId="0" borderId="0" xfId="0" applyNumberFormat="1" applyFont="1" applyAlignment="1">
      <alignment horizontal="centerContinuous" wrapText="1"/>
    </xf>
    <xf numFmtId="1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right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1" fillId="0" borderId="10" xfId="0" applyNumberFormat="1" applyFont="1" applyBorder="1" applyAlignment="1">
      <alignment horizontal="centerContinuous" wrapText="1"/>
    </xf>
    <xf numFmtId="0" fontId="12" fillId="0" borderId="11" xfId="0" applyNumberFormat="1" applyFont="1" applyBorder="1" applyAlignment="1">
      <alignment horizontal="centerContinuous" wrapText="1"/>
    </xf>
    <xf numFmtId="0" fontId="9" fillId="0" borderId="12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66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0" fontId="9" fillId="0" borderId="11" xfId="0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center" wrapText="1"/>
    </xf>
    <xf numFmtId="0" fontId="9" fillId="0" borderId="0" xfId="0" applyNumberFormat="1" applyFont="1" applyAlignment="1">
      <alignment horizontal="centerContinuous" wrapText="1"/>
    </xf>
    <xf numFmtId="10" fontId="9" fillId="0" borderId="0" xfId="0" applyNumberFormat="1" applyFont="1" applyAlignment="1">
      <alignment/>
    </xf>
    <xf numFmtId="0" fontId="13" fillId="0" borderId="0" xfId="0" applyNumberFormat="1" applyFont="1" applyAlignment="1">
      <alignment horizontal="centerContinuous" wrapText="1"/>
    </xf>
    <xf numFmtId="1" fontId="9" fillId="0" borderId="0" xfId="0" applyNumberFormat="1" applyFont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0" fontId="14" fillId="0" borderId="0" xfId="0" applyNumberFormat="1" applyFont="1" applyAlignment="1">
      <alignment horizontal="centerContinuous" wrapText="1"/>
    </xf>
    <xf numFmtId="165" fontId="9" fillId="0" borderId="0" xfId="0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165" fontId="9" fillId="0" borderId="0" xfId="0" applyNumberFormat="1" applyFont="1" applyAlignment="1">
      <alignment/>
    </xf>
    <xf numFmtId="169" fontId="9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5" fillId="0" borderId="0" xfId="0" applyNumberFormat="1" applyFont="1" applyAlignment="1">
      <alignment horizontal="centerContinuous" wrapText="1"/>
    </xf>
    <xf numFmtId="3" fontId="9" fillId="0" borderId="0" xfId="0" applyNumberFormat="1" applyFont="1" applyAlignment="1">
      <alignment horizontal="centerContinuous" wrapText="1"/>
    </xf>
    <xf numFmtId="167" fontId="9" fillId="0" borderId="0" xfId="0" applyNumberFormat="1" applyFont="1" applyAlignment="1">
      <alignment horizontal="centerContinuous" wrapText="1"/>
    </xf>
    <xf numFmtId="165" fontId="9" fillId="0" borderId="0" xfId="0" applyNumberFormat="1" applyFont="1" applyAlignment="1">
      <alignment horizontal="centerContinuous" wrapText="1"/>
    </xf>
    <xf numFmtId="1" fontId="16" fillId="0" borderId="13" xfId="0" applyNumberFormat="1" applyFont="1" applyBorder="1" applyAlignment="1">
      <alignment horizontal="center"/>
    </xf>
    <xf numFmtId="0" fontId="16" fillId="0" borderId="13" xfId="0" applyNumberFormat="1" applyFont="1" applyBorder="1" applyAlignment="1">
      <alignment horizontal="center"/>
    </xf>
    <xf numFmtId="3" fontId="16" fillId="0" borderId="13" xfId="0" applyNumberFormat="1" applyFont="1" applyBorder="1" applyAlignment="1">
      <alignment horizontal="center"/>
    </xf>
    <xf numFmtId="167" fontId="16" fillId="0" borderId="13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/>
    </xf>
    <xf numFmtId="1" fontId="9" fillId="0" borderId="13" xfId="0" applyNumberFormat="1" applyFont="1" applyBorder="1" applyAlignment="1">
      <alignment horizontal="right"/>
    </xf>
    <xf numFmtId="1" fontId="9" fillId="0" borderId="13" xfId="0" applyNumberFormat="1" applyFont="1" applyBorder="1" applyAlignment="1">
      <alignment horizontal="left"/>
    </xf>
    <xf numFmtId="0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165" fontId="9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 wrapText="1"/>
    </xf>
    <xf numFmtId="167" fontId="9" fillId="0" borderId="13" xfId="0" applyNumberFormat="1" applyFont="1" applyBorder="1" applyAlignment="1">
      <alignment horizontal="right" wrapText="1"/>
    </xf>
    <xf numFmtId="166" fontId="9" fillId="0" borderId="13" xfId="0" applyNumberFormat="1" applyFont="1" applyBorder="1" applyAlignment="1">
      <alignment horizontal="right" wrapText="1"/>
    </xf>
    <xf numFmtId="1" fontId="9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10" fontId="9" fillId="0" borderId="16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2"/>
  <sheetViews>
    <sheetView tabSelected="1" zoomScale="87" zoomScaleNormal="87" zoomScalePageLayoutView="0" workbookViewId="0" topLeftCell="A1">
      <selection activeCell="A1" sqref="A1"/>
    </sheetView>
  </sheetViews>
  <sheetFormatPr defaultColWidth="8.88671875" defaultRowHeight="15"/>
  <cols>
    <col min="1" max="1" width="14.6640625" style="1" customWidth="1"/>
    <col min="2" max="2" width="53.6640625" style="1" customWidth="1"/>
    <col min="3" max="3" width="12.6640625" style="1" customWidth="1"/>
    <col min="4" max="10" width="9.6640625" style="1" customWidth="1"/>
    <col min="11" max="11" width="11.6640625" style="1" customWidth="1"/>
    <col min="12" max="16384" width="9.6640625" style="1" customWidth="1"/>
  </cols>
  <sheetData>
    <row r="1" spans="1:11" ht="115.5" customHeight="1">
      <c r="A1" s="2" t="s">
        <v>0</v>
      </c>
      <c r="B1" s="3"/>
      <c r="C1" s="4"/>
      <c r="D1" s="5"/>
      <c r="E1" s="5"/>
      <c r="F1" s="5"/>
      <c r="G1" s="5"/>
      <c r="H1" s="5"/>
      <c r="I1" s="5"/>
      <c r="J1" s="5"/>
      <c r="K1" s="5"/>
    </row>
    <row r="2" spans="1:11" ht="51.75" customHeight="1">
      <c r="A2" s="6" t="s">
        <v>1</v>
      </c>
      <c r="B2" s="7" t="s">
        <v>6</v>
      </c>
      <c r="C2" s="7" t="s">
        <v>7</v>
      </c>
      <c r="D2" s="5"/>
      <c r="E2" s="5"/>
      <c r="F2" s="5"/>
      <c r="G2" s="5"/>
      <c r="H2" s="5"/>
      <c r="I2" s="5"/>
      <c r="J2" s="5"/>
      <c r="K2" s="5"/>
    </row>
    <row r="3" spans="1:11" ht="9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</row>
    <row r="4" spans="1:11" ht="18.75">
      <c r="A4" s="8" t="s">
        <v>2</v>
      </c>
      <c r="B4" s="9"/>
      <c r="C4" s="10">
        <f>'ROC Calculation'!AJ15</f>
        <v>-0.027142394510730306</v>
      </c>
      <c r="D4" s="5"/>
      <c r="E4" s="5"/>
      <c r="F4" s="5"/>
      <c r="G4" s="5"/>
      <c r="H4" s="5"/>
      <c r="I4" s="5"/>
      <c r="J4" s="5"/>
      <c r="K4" s="5"/>
    </row>
    <row r="5" spans="1:11" ht="18.75">
      <c r="A5" s="9">
        <f>'ROC Calculation'!A7</f>
        <v>210043</v>
      </c>
      <c r="B5" s="9" t="str">
        <f>'ROC Calculation'!B7</f>
        <v>Baltimore Washington Medical Center</v>
      </c>
      <c r="C5" s="10">
        <f>'ROC Calculation'!AJ7</f>
        <v>0.022350473664218162</v>
      </c>
      <c r="D5" s="5"/>
      <c r="E5" s="5"/>
      <c r="F5" s="5"/>
      <c r="G5" s="5"/>
      <c r="H5" s="5"/>
      <c r="I5" s="5"/>
      <c r="J5" s="5"/>
      <c r="K5" s="5"/>
    </row>
    <row r="6" spans="1:11" ht="18.75">
      <c r="A6" s="9">
        <f>'ROC Calculation'!A8</f>
        <v>210015</v>
      </c>
      <c r="B6" s="9" t="str">
        <f>'ROC Calculation'!B8</f>
        <v>Franklin Square Hospital Center</v>
      </c>
      <c r="C6" s="10">
        <f>'ROC Calculation'!AJ8</f>
        <v>-0.013957520504865317</v>
      </c>
      <c r="D6" s="5"/>
      <c r="E6" s="5"/>
      <c r="F6" s="5"/>
      <c r="G6" s="5"/>
      <c r="H6" s="5"/>
      <c r="I6" s="5"/>
      <c r="J6" s="5"/>
      <c r="K6" s="11"/>
    </row>
    <row r="7" spans="1:11" ht="18.75">
      <c r="A7" s="9">
        <f>'ROC Calculation'!A9</f>
        <v>210056</v>
      </c>
      <c r="B7" s="9" t="str">
        <f>'ROC Calculation'!B9</f>
        <v>Good Samaritan Hospital</v>
      </c>
      <c r="C7" s="10">
        <f>'ROC Calculation'!AJ9</f>
        <v>-0.014061783474271894</v>
      </c>
      <c r="D7" s="5"/>
      <c r="E7" s="5"/>
      <c r="F7" s="5"/>
      <c r="G7" s="5"/>
      <c r="H7" s="5"/>
      <c r="I7" s="5"/>
      <c r="J7" s="5"/>
      <c r="K7" s="5"/>
    </row>
    <row r="8" spans="1:11" ht="18.75">
      <c r="A8" s="9">
        <f>'ROC Calculation'!A10</f>
        <v>210044</v>
      </c>
      <c r="B8" s="9" t="str">
        <f>'ROC Calculation'!B10</f>
        <v>Greater Baltimore Medical Center</v>
      </c>
      <c r="C8" s="10">
        <f>'ROC Calculation'!AJ10</f>
        <v>-0.018967464996898054</v>
      </c>
      <c r="D8" s="5"/>
      <c r="E8" s="5"/>
      <c r="F8" s="5"/>
      <c r="G8" s="5"/>
      <c r="H8" s="5"/>
      <c r="I8" s="5"/>
      <c r="J8" s="5"/>
      <c r="K8" s="5"/>
    </row>
    <row r="9" spans="1:11" ht="18.75">
      <c r="A9" s="9">
        <f>'ROC Calculation'!A11</f>
        <v>210004</v>
      </c>
      <c r="B9" s="9" t="str">
        <f>'ROC Calculation'!B11</f>
        <v>Holy Cross Hospital</v>
      </c>
      <c r="C9" s="10">
        <f>'ROC Calculation'!AJ11</f>
        <v>-0.00862839095732093</v>
      </c>
      <c r="D9" s="5"/>
      <c r="E9" s="5"/>
      <c r="F9" s="5"/>
      <c r="G9" s="5"/>
      <c r="H9" s="5"/>
      <c r="I9" s="5"/>
      <c r="J9" s="5"/>
      <c r="K9" s="5"/>
    </row>
    <row r="10" spans="1:11" ht="18.75">
      <c r="A10" s="9">
        <f>'ROC Calculation'!A12</f>
        <v>210058</v>
      </c>
      <c r="B10" s="9" t="str">
        <f>'ROC Calculation'!B12</f>
        <v>James Lawrence Kernan Hospital</v>
      </c>
      <c r="C10" s="10">
        <f>'ROC Calculation'!AJ12</f>
        <v>0.036503512078613465</v>
      </c>
      <c r="D10" s="5"/>
      <c r="E10" s="5"/>
      <c r="F10" s="5"/>
      <c r="G10" s="5"/>
      <c r="H10" s="5"/>
      <c r="I10" s="5"/>
      <c r="J10" s="5"/>
      <c r="K10" s="5"/>
    </row>
    <row r="11" spans="1:11" ht="18.75">
      <c r="A11" s="9">
        <f>'ROC Calculation'!A13</f>
        <v>210011</v>
      </c>
      <c r="B11" s="9" t="str">
        <f>'ROC Calculation'!B13</f>
        <v>St. Agnes Hospital</v>
      </c>
      <c r="C11" s="10">
        <f>'ROC Calculation'!AJ13</f>
        <v>0.000719546286359174</v>
      </c>
      <c r="D11" s="5"/>
      <c r="E11" s="5"/>
      <c r="F11" s="5"/>
      <c r="G11" s="5"/>
      <c r="H11" s="5"/>
      <c r="I11" s="5"/>
      <c r="J11" s="5"/>
      <c r="K11" s="5"/>
    </row>
    <row r="12" spans="1:11" ht="18.75">
      <c r="A12" s="9">
        <f>'ROC Calculation'!A14</f>
        <v>210022</v>
      </c>
      <c r="B12" s="9" t="str">
        <f>'ROC Calculation'!B14</f>
        <v>Suburban Hospital</v>
      </c>
      <c r="C12" s="10">
        <f>'ROC Calculation'!AJ14</f>
        <v>0.04414263539434793</v>
      </c>
      <c r="D12" s="5"/>
      <c r="E12" s="5"/>
      <c r="F12" s="5"/>
      <c r="G12" s="5"/>
      <c r="H12" s="5"/>
      <c r="I12" s="5"/>
      <c r="J12" s="5"/>
      <c r="K12" s="5"/>
    </row>
    <row r="13" spans="1:11" ht="9" customHeight="1">
      <c r="A13" s="9"/>
      <c r="B13" s="9"/>
      <c r="C13" s="10"/>
      <c r="D13" s="5"/>
      <c r="E13" s="5"/>
      <c r="F13" s="5"/>
      <c r="G13" s="5"/>
      <c r="H13" s="5"/>
      <c r="I13" s="5"/>
      <c r="J13" s="5"/>
      <c r="K13" s="5"/>
    </row>
    <row r="14" spans="1:11" ht="18.75">
      <c r="A14" s="8" t="s">
        <v>3</v>
      </c>
      <c r="B14" s="9"/>
      <c r="C14" s="10">
        <f>'ROC Calculation'!AJ46</f>
        <v>-0.018635429916388224</v>
      </c>
      <c r="D14" s="5"/>
      <c r="E14" s="5"/>
      <c r="F14" s="5"/>
      <c r="G14" s="5"/>
      <c r="H14" s="5"/>
      <c r="I14" s="5"/>
      <c r="J14" s="5"/>
      <c r="K14" s="5"/>
    </row>
    <row r="15" spans="1:11" ht="18.75">
      <c r="A15" s="9">
        <f>'ROC Calculation'!A18</f>
        <v>210023</v>
      </c>
      <c r="B15" s="9" t="str">
        <f>'ROC Calculation'!B18</f>
        <v>Anne Arundel Medical Center</v>
      </c>
      <c r="C15" s="10">
        <f>'ROC Calculation'!AJ18</f>
        <v>-0.006886782141121817</v>
      </c>
      <c r="D15" s="5"/>
      <c r="E15" s="5"/>
      <c r="F15" s="5"/>
      <c r="G15" s="5"/>
      <c r="H15" s="5"/>
      <c r="I15" s="5"/>
      <c r="J15" s="5"/>
      <c r="K15" s="5"/>
    </row>
    <row r="16" spans="1:11" ht="18.75">
      <c r="A16" s="9">
        <f>'ROC Calculation'!A19</f>
        <v>210061</v>
      </c>
      <c r="B16" s="9" t="str">
        <f>'ROC Calculation'!B19</f>
        <v>Atlantic General Hospital</v>
      </c>
      <c r="C16" s="10">
        <f>'ROC Calculation'!AJ19</f>
        <v>0.046446936012316975</v>
      </c>
      <c r="D16" s="5"/>
      <c r="E16" s="5"/>
      <c r="F16" s="5"/>
      <c r="G16" s="5"/>
      <c r="H16" s="5"/>
      <c r="I16" s="5"/>
      <c r="J16" s="5"/>
      <c r="K16" s="5"/>
    </row>
    <row r="17" spans="1:11" ht="18.75">
      <c r="A17" s="9">
        <f>'ROC Calculation'!A20</f>
        <v>210039</v>
      </c>
      <c r="B17" s="9" t="str">
        <f>'ROC Calculation'!B20</f>
        <v>Calvert Memorial Hospital</v>
      </c>
      <c r="C17" s="10">
        <f>'ROC Calculation'!AJ20</f>
        <v>-0.03810229996943815</v>
      </c>
      <c r="D17" s="5"/>
      <c r="E17" s="5"/>
      <c r="F17" s="5"/>
      <c r="G17" s="5"/>
      <c r="H17" s="5"/>
      <c r="I17" s="5"/>
      <c r="J17" s="5"/>
      <c r="K17" s="5"/>
    </row>
    <row r="18" spans="1:11" ht="18.75">
      <c r="A18" s="9">
        <f>'ROC Calculation'!A21</f>
        <v>210033</v>
      </c>
      <c r="B18" s="9" t="str">
        <f>'ROC Calculation'!B21</f>
        <v>Carroll Hospital Center</v>
      </c>
      <c r="C18" s="10">
        <f>'ROC Calculation'!AJ21</f>
        <v>-0.02484143325081567</v>
      </c>
      <c r="D18" s="5"/>
      <c r="E18" s="5"/>
      <c r="F18" s="5"/>
      <c r="G18" s="5"/>
      <c r="H18" s="5"/>
      <c r="I18" s="5"/>
      <c r="J18" s="5"/>
      <c r="K18" s="5"/>
    </row>
    <row r="19" spans="1:11" ht="18.75">
      <c r="A19" s="9">
        <f>'ROC Calculation'!A22</f>
        <v>210030</v>
      </c>
      <c r="B19" s="9" t="str">
        <f>'ROC Calculation'!B22</f>
        <v>Chester River Hospital Center</v>
      </c>
      <c r="C19" s="10">
        <f>'ROC Calculation'!AJ22</f>
        <v>0.07917889846447568</v>
      </c>
      <c r="D19" s="5"/>
      <c r="E19" s="5"/>
      <c r="F19" s="5"/>
      <c r="G19" s="5"/>
      <c r="H19" s="5"/>
      <c r="I19" s="5"/>
      <c r="J19" s="5"/>
      <c r="K19" s="5"/>
    </row>
    <row r="20" spans="1:11" ht="18.75">
      <c r="A20" s="9">
        <f>'ROC Calculation'!A23</f>
        <v>210035</v>
      </c>
      <c r="B20" s="9" t="str">
        <f>'ROC Calculation'!B23</f>
        <v>Civista Medical Center</v>
      </c>
      <c r="C20" s="10">
        <f>'ROC Calculation'!AJ23</f>
        <v>-0.005612957299881205</v>
      </c>
      <c r="D20" s="5"/>
      <c r="E20" s="5"/>
      <c r="F20" s="5"/>
      <c r="G20" s="5"/>
      <c r="H20" s="5"/>
      <c r="I20" s="5"/>
      <c r="J20" s="5"/>
      <c r="K20" s="5"/>
    </row>
    <row r="21" spans="1:11" ht="18.75">
      <c r="A21" s="9">
        <f>'ROC Calculation'!A24</f>
        <v>210051</v>
      </c>
      <c r="B21" s="9" t="str">
        <f>'ROC Calculation'!B24</f>
        <v>Doctors Community Hospital</v>
      </c>
      <c r="C21" s="10">
        <f>'ROC Calculation'!AJ24</f>
        <v>0.0447830452208664</v>
      </c>
      <c r="D21" s="5"/>
      <c r="E21" s="5"/>
      <c r="F21" s="5"/>
      <c r="G21" s="5"/>
      <c r="H21" s="5"/>
      <c r="I21" s="5"/>
      <c r="J21" s="5"/>
      <c r="K21" s="5"/>
    </row>
    <row r="22" spans="1:11" ht="18.75">
      <c r="A22" s="9">
        <f>'ROC Calculation'!A25</f>
        <v>210010</v>
      </c>
      <c r="B22" s="9" t="str">
        <f>'ROC Calculation'!B25</f>
        <v>Dorchester General Hospital</v>
      </c>
      <c r="C22" s="10">
        <f>'ROC Calculation'!AJ25</f>
        <v>-0.044211447274116855</v>
      </c>
      <c r="D22" s="5"/>
      <c r="E22" s="5"/>
      <c r="F22" s="5"/>
      <c r="G22" s="5"/>
      <c r="H22" s="5"/>
      <c r="I22" s="5"/>
      <c r="J22" s="5"/>
      <c r="K22" s="5"/>
    </row>
    <row r="23" spans="1:11" ht="18.75">
      <c r="A23" s="9">
        <f>'ROC Calculation'!A26</f>
        <v>210060</v>
      </c>
      <c r="B23" s="9" t="str">
        <f>'ROC Calculation'!B26</f>
        <v>Fort Washington Medical Center</v>
      </c>
      <c r="C23" s="10">
        <f>'ROC Calculation'!AJ26</f>
        <v>-0.037912199697278104</v>
      </c>
      <c r="D23" s="5"/>
      <c r="E23" s="5"/>
      <c r="F23" s="5"/>
      <c r="G23" s="5"/>
      <c r="H23" s="5"/>
      <c r="I23" s="5"/>
      <c r="J23" s="5"/>
      <c r="K23" s="5"/>
    </row>
    <row r="24" spans="1:11" ht="18.75">
      <c r="A24" s="9">
        <f>'ROC Calculation'!A27</f>
        <v>210005</v>
      </c>
      <c r="B24" s="9" t="str">
        <f>'ROC Calculation'!B27</f>
        <v>Frederick Memorial Hospital</v>
      </c>
      <c r="C24" s="10">
        <f>'ROC Calculation'!AJ27</f>
        <v>-0.03505646478183244</v>
      </c>
      <c r="D24" s="5"/>
      <c r="E24" s="5"/>
      <c r="F24" s="5"/>
      <c r="G24" s="5"/>
      <c r="H24" s="5"/>
      <c r="I24" s="5"/>
      <c r="J24" s="5"/>
      <c r="K24" s="5"/>
    </row>
    <row r="25" spans="1:11" ht="18.75">
      <c r="A25" s="9">
        <f>'ROC Calculation'!A28</f>
        <v>210017</v>
      </c>
      <c r="B25" s="9" t="str">
        <f>'ROC Calculation'!B28</f>
        <v>Garrett County Memorial Hospital</v>
      </c>
      <c r="C25" s="10">
        <f>'ROC Calculation'!AJ28</f>
        <v>-0.06584519180604187</v>
      </c>
      <c r="D25" s="5"/>
      <c r="E25" s="5"/>
      <c r="F25" s="5"/>
      <c r="G25" s="5"/>
      <c r="H25" s="5"/>
      <c r="I25" s="5"/>
      <c r="J25" s="5"/>
      <c r="K25" s="5"/>
    </row>
    <row r="26" spans="1:11" ht="18.75">
      <c r="A26" s="9">
        <f>'ROC Calculation'!A29</f>
        <v>210006</v>
      </c>
      <c r="B26" s="9" t="str">
        <f>'ROC Calculation'!B29</f>
        <v>Harford Memorial Hospital</v>
      </c>
      <c r="C26" s="10">
        <f>'ROC Calculation'!AJ29</f>
        <v>0.0327145196119456</v>
      </c>
      <c r="D26" s="5"/>
      <c r="E26" s="5"/>
      <c r="F26" s="5"/>
      <c r="G26" s="5"/>
      <c r="H26" s="5"/>
      <c r="I26" s="5"/>
      <c r="J26" s="5"/>
      <c r="K26" s="5"/>
    </row>
    <row r="27" spans="1:11" ht="18.75">
      <c r="A27" s="9">
        <f>'ROC Calculation'!A30</f>
        <v>210048</v>
      </c>
      <c r="B27" s="9" t="str">
        <f>'ROC Calculation'!B30</f>
        <v>Howard County General Hospital</v>
      </c>
      <c r="C27" s="10">
        <f>'ROC Calculation'!AJ30</f>
        <v>-0.019065250271672496</v>
      </c>
      <c r="D27" s="5"/>
      <c r="E27" s="5"/>
      <c r="F27" s="5"/>
      <c r="G27" s="5"/>
      <c r="H27" s="5"/>
      <c r="I27" s="5"/>
      <c r="J27" s="5"/>
      <c r="K27" s="5"/>
    </row>
    <row r="28" spans="1:11" ht="18.75">
      <c r="A28" s="9">
        <f>'ROC Calculation'!A31</f>
        <v>210055</v>
      </c>
      <c r="B28" s="9" t="str">
        <f>'ROC Calculation'!B31</f>
        <v>Laurel Regional Hospital</v>
      </c>
      <c r="C28" s="10">
        <f>'ROC Calculation'!AJ31</f>
        <v>0.07747619962494134</v>
      </c>
      <c r="D28" s="5"/>
      <c r="E28" s="5"/>
      <c r="F28" s="5"/>
      <c r="G28" s="5"/>
      <c r="H28" s="5"/>
      <c r="I28" s="5"/>
      <c r="J28" s="5"/>
      <c r="K28" s="5"/>
    </row>
    <row r="29" spans="1:11" ht="18.75">
      <c r="A29" s="9">
        <f>'ROC Calculation'!A32</f>
        <v>210045</v>
      </c>
      <c r="B29" s="9" t="str">
        <f>'ROC Calculation'!B32</f>
        <v>McCready Memorial Hospital</v>
      </c>
      <c r="C29" s="10">
        <f>'ROC Calculation'!AJ32</f>
        <v>0.5304845181415585</v>
      </c>
      <c r="D29" s="5"/>
      <c r="E29" s="5"/>
      <c r="F29" s="5"/>
      <c r="G29" s="5"/>
      <c r="H29" s="5"/>
      <c r="I29" s="5"/>
      <c r="J29" s="5"/>
      <c r="K29" s="5"/>
    </row>
    <row r="30" spans="1:11" ht="18.75">
      <c r="A30" s="9">
        <f>'ROC Calculation'!A33</f>
        <v>210037</v>
      </c>
      <c r="B30" s="9" t="str">
        <f>'ROC Calculation'!B33</f>
        <v>Memorial Hospital at Easton</v>
      </c>
      <c r="C30" s="10">
        <f>'ROC Calculation'!AJ33</f>
        <v>-0.029988962211989545</v>
      </c>
      <c r="D30" s="5"/>
      <c r="E30" s="5"/>
      <c r="F30" s="5"/>
      <c r="G30" s="5"/>
      <c r="H30" s="5"/>
      <c r="I30" s="5"/>
      <c r="J30" s="5"/>
      <c r="K30" s="5"/>
    </row>
    <row r="31" spans="1:11" ht="18.75">
      <c r="A31" s="9">
        <f>'ROC Calculation'!A34</f>
        <v>210018</v>
      </c>
      <c r="B31" s="9" t="str">
        <f>'ROC Calculation'!B34</f>
        <v>Montgomery General Hospital</v>
      </c>
      <c r="C31" s="10">
        <f>'ROC Calculation'!AJ34</f>
        <v>0.04641171960339552</v>
      </c>
      <c r="D31" s="5"/>
      <c r="E31" s="5"/>
      <c r="F31" s="5"/>
      <c r="G31" s="5"/>
      <c r="H31" s="5"/>
      <c r="I31" s="5"/>
      <c r="J31" s="5"/>
      <c r="K31" s="5"/>
    </row>
    <row r="32" spans="1:11" ht="18.75">
      <c r="A32" s="9">
        <f>'ROC Calculation'!A35</f>
        <v>210040</v>
      </c>
      <c r="B32" s="9" t="str">
        <f>'ROC Calculation'!B35</f>
        <v>Northwest Hospital Center</v>
      </c>
      <c r="C32" s="10">
        <f>'ROC Calculation'!AJ35</f>
        <v>0.04263848723521524</v>
      </c>
      <c r="D32" s="5"/>
      <c r="E32" s="5"/>
      <c r="F32" s="5"/>
      <c r="G32" s="5"/>
      <c r="H32" s="5"/>
      <c r="I32" s="5"/>
      <c r="J32" s="5"/>
      <c r="K32" s="5"/>
    </row>
    <row r="33" spans="1:11" ht="18.75">
      <c r="A33" s="9">
        <f>'ROC Calculation'!A36</f>
        <v>210019</v>
      </c>
      <c r="B33" s="9" t="str">
        <f>'ROC Calculation'!B36</f>
        <v>Peninsula Regional Medical Center</v>
      </c>
      <c r="C33" s="10">
        <f>'ROC Calculation'!AJ36</f>
        <v>-0.022429722677785646</v>
      </c>
      <c r="D33" s="5"/>
      <c r="E33" s="5"/>
      <c r="F33" s="5"/>
      <c r="G33" s="5"/>
      <c r="H33" s="5"/>
      <c r="I33" s="5"/>
      <c r="J33" s="5"/>
      <c r="K33" s="5"/>
    </row>
    <row r="34" spans="1:11" ht="18.75">
      <c r="A34" s="9">
        <f>'ROC Calculation'!A37</f>
        <v>210057</v>
      </c>
      <c r="B34" s="9" t="str">
        <f>'ROC Calculation'!B37</f>
        <v>Shady Grove Adventist Hospital</v>
      </c>
      <c r="C34" s="10">
        <f>'ROC Calculation'!AJ37</f>
        <v>-0.009177771468773632</v>
      </c>
      <c r="D34" s="5"/>
      <c r="E34" s="5"/>
      <c r="F34" s="5"/>
      <c r="G34" s="5"/>
      <c r="H34" s="5"/>
      <c r="I34" s="5"/>
      <c r="J34" s="5"/>
      <c r="K34" s="5"/>
    </row>
    <row r="35" spans="1:11" ht="18.75">
      <c r="A35" s="9">
        <f>'ROC Calculation'!A38</f>
        <v>210054</v>
      </c>
      <c r="B35" s="9" t="str">
        <f>'ROC Calculation'!B38</f>
        <v>Southern Maryland Hospital Center</v>
      </c>
      <c r="C35" s="10">
        <f>'ROC Calculation'!AJ38</f>
        <v>0.017733683753079044</v>
      </c>
      <c r="D35" s="5"/>
      <c r="E35" s="5"/>
      <c r="F35" s="5"/>
      <c r="G35" s="5"/>
      <c r="H35" s="5"/>
      <c r="I35" s="5"/>
      <c r="J35" s="5"/>
      <c r="K35" s="5"/>
    </row>
    <row r="36" spans="1:11" ht="18.75">
      <c r="A36" s="9">
        <f>'ROC Calculation'!A39</f>
        <v>210007</v>
      </c>
      <c r="B36" s="9" t="str">
        <f>'ROC Calculation'!B39</f>
        <v>St. Joseph Medical Center</v>
      </c>
      <c r="C36" s="10">
        <f>'ROC Calculation'!AJ39</f>
        <v>0.01693245904191154</v>
      </c>
      <c r="D36" s="5"/>
      <c r="E36" s="5"/>
      <c r="F36" s="5"/>
      <c r="G36" s="5"/>
      <c r="H36" s="5"/>
      <c r="I36" s="5"/>
      <c r="J36" s="5"/>
      <c r="K36" s="5"/>
    </row>
    <row r="37" spans="1:11" ht="18.75">
      <c r="A37" s="9">
        <f>'ROC Calculation'!A40</f>
        <v>210028</v>
      </c>
      <c r="B37" s="9" t="str">
        <f>'ROC Calculation'!B40</f>
        <v>St. Mary's Hospital</v>
      </c>
      <c r="C37" s="10">
        <f>'ROC Calculation'!AJ40</f>
        <v>0.03233810414271576</v>
      </c>
      <c r="D37" s="5"/>
      <c r="E37" s="5"/>
      <c r="F37" s="5"/>
      <c r="G37" s="5"/>
      <c r="H37" s="5"/>
      <c r="I37" s="5"/>
      <c r="J37" s="5"/>
      <c r="K37" s="5"/>
    </row>
    <row r="38" spans="1:11" ht="18.75">
      <c r="A38" s="9">
        <f>'ROC Calculation'!A41</f>
        <v>210032</v>
      </c>
      <c r="B38" s="9" t="str">
        <f>'ROC Calculation'!B41</f>
        <v>Union of Cecil</v>
      </c>
      <c r="C38" s="10">
        <f>'ROC Calculation'!AJ41</f>
        <v>-0.02979653675991445</v>
      </c>
      <c r="D38" s="5"/>
      <c r="E38" s="5"/>
      <c r="F38" s="5"/>
      <c r="G38" s="5"/>
      <c r="H38" s="5"/>
      <c r="I38" s="5"/>
      <c r="J38" s="5"/>
      <c r="K38" s="5"/>
    </row>
    <row r="39" spans="1:11" ht="18.75">
      <c r="A39" s="9">
        <f>'ROC Calculation'!A42</f>
        <v>210049</v>
      </c>
      <c r="B39" s="9" t="str">
        <f>'ROC Calculation'!B42</f>
        <v>Upper Chesapeake Medical Center</v>
      </c>
      <c r="C39" s="10">
        <f>'ROC Calculation'!AJ42</f>
        <v>-0.030094519394564534</v>
      </c>
      <c r="D39" s="5"/>
      <c r="E39" s="5"/>
      <c r="F39" s="5"/>
      <c r="G39" s="5"/>
      <c r="H39" s="5"/>
      <c r="I39" s="5"/>
      <c r="J39" s="5"/>
      <c r="K39" s="5"/>
    </row>
    <row r="40" spans="1:11" ht="18.75">
      <c r="A40" s="9">
        <f>'ROC Calculation'!A43</f>
        <v>210016</v>
      </c>
      <c r="B40" s="9" t="str">
        <f>'ROC Calculation'!B43</f>
        <v>Washington Adventist Hospital</v>
      </c>
      <c r="C40" s="10">
        <f>'ROC Calculation'!AJ43</f>
        <v>0.06413135341204179</v>
      </c>
      <c r="D40" s="5"/>
      <c r="E40" s="5"/>
      <c r="F40" s="5"/>
      <c r="G40" s="5"/>
      <c r="H40" s="5"/>
      <c r="I40" s="5"/>
      <c r="J40" s="5"/>
      <c r="K40" s="5"/>
    </row>
    <row r="41" spans="1:11" ht="18.75">
      <c r="A41" s="9">
        <f>'ROC Calculation'!A44</f>
        <v>210001</v>
      </c>
      <c r="B41" s="9" t="str">
        <f>'ROC Calculation'!B44</f>
        <v>Washington County Hospital</v>
      </c>
      <c r="C41" s="10">
        <f>'ROC Calculation'!AJ44</f>
        <v>-0.08642415679746529</v>
      </c>
      <c r="D41" s="5"/>
      <c r="E41" s="5"/>
      <c r="F41" s="5"/>
      <c r="G41" s="5"/>
      <c r="H41" s="5"/>
      <c r="I41" s="5"/>
      <c r="J41" s="5"/>
      <c r="K41" s="5"/>
    </row>
    <row r="42" spans="1:11" ht="18.75">
      <c r="A42" s="9">
        <f>'ROC Calculation'!A45</f>
        <v>210027</v>
      </c>
      <c r="B42" s="9" t="str">
        <f>'ROC Calculation'!B45</f>
        <v>Western Maryland Regional Medical Center</v>
      </c>
      <c r="C42" s="10">
        <f>'ROC Calculation'!AJ45</f>
        <v>0.029741753108940117</v>
      </c>
      <c r="D42" s="5"/>
      <c r="E42" s="5"/>
      <c r="F42" s="5"/>
      <c r="G42" s="5"/>
      <c r="H42" s="5"/>
      <c r="I42" s="5"/>
      <c r="J42" s="5"/>
      <c r="K42" s="5"/>
    </row>
    <row r="43" spans="1:11" ht="9" customHeight="1">
      <c r="A43" s="9"/>
      <c r="B43" s="9"/>
      <c r="C43" s="10"/>
      <c r="D43" s="5"/>
      <c r="E43" s="5"/>
      <c r="F43" s="5"/>
      <c r="G43" s="5"/>
      <c r="H43" s="5"/>
      <c r="I43" s="5"/>
      <c r="J43" s="5"/>
      <c r="K43" s="5"/>
    </row>
    <row r="44" spans="1:11" ht="18.75">
      <c r="A44" s="8" t="s">
        <v>4</v>
      </c>
      <c r="B44" s="9"/>
      <c r="C44" s="10">
        <f>'ROC Calculation'!AJ57</f>
        <v>0.012942076696380589</v>
      </c>
      <c r="D44" s="5"/>
      <c r="E44" s="5"/>
      <c r="F44" s="5"/>
      <c r="G44" s="5"/>
      <c r="H44" s="5"/>
      <c r="I44" s="5"/>
      <c r="J44" s="5"/>
      <c r="K44" s="5"/>
    </row>
    <row r="45" spans="1:11" ht="18.75">
      <c r="A45" s="9">
        <f>'ROC Calculation'!A49</f>
        <v>210013</v>
      </c>
      <c r="B45" s="9" t="str">
        <f>'ROC Calculation'!B49</f>
        <v>Bon Secours Hospital</v>
      </c>
      <c r="C45" s="10">
        <f>'ROC Calculation'!AJ49</f>
        <v>0.05363199130452401</v>
      </c>
      <c r="D45" s="5"/>
      <c r="E45" s="5"/>
      <c r="F45" s="5"/>
      <c r="G45" s="5"/>
      <c r="H45" s="5"/>
      <c r="I45" s="5"/>
      <c r="J45" s="5"/>
      <c r="K45" s="5"/>
    </row>
    <row r="46" spans="1:11" ht="18.75">
      <c r="A46" s="9">
        <f>'ROC Calculation'!A50</f>
        <v>210034</v>
      </c>
      <c r="B46" s="9" t="str">
        <f>'ROC Calculation'!B50</f>
        <v>Harbor Hospital Center</v>
      </c>
      <c r="C46" s="10">
        <f>'ROC Calculation'!AJ50</f>
        <v>-0.04987409555069666</v>
      </c>
      <c r="D46" s="5"/>
      <c r="E46" s="5"/>
      <c r="F46" s="5"/>
      <c r="G46" s="5"/>
      <c r="H46" s="5"/>
      <c r="I46" s="5"/>
      <c r="J46" s="5"/>
      <c r="K46" s="5"/>
    </row>
    <row r="47" spans="1:11" ht="18.75">
      <c r="A47" s="9">
        <f>'ROC Calculation'!A51</f>
        <v>210029</v>
      </c>
      <c r="B47" s="9" t="str">
        <f>'ROC Calculation'!B51</f>
        <v>Johns Hopkins Bayview Medical Center</v>
      </c>
      <c r="C47" s="10">
        <f>'ROC Calculation'!AJ51</f>
        <v>-0.05092825255786282</v>
      </c>
      <c r="D47" s="5"/>
      <c r="E47" s="5"/>
      <c r="F47" s="5"/>
      <c r="G47" s="5"/>
      <c r="H47" s="5"/>
      <c r="I47" s="5"/>
      <c r="J47" s="5"/>
      <c r="K47" s="5"/>
    </row>
    <row r="48" spans="1:11" ht="18.75">
      <c r="A48" s="9">
        <f>'ROC Calculation'!A52</f>
        <v>210038</v>
      </c>
      <c r="B48" s="9" t="str">
        <f>'ROC Calculation'!B52</f>
        <v>Maryland General Hospital</v>
      </c>
      <c r="C48" s="10">
        <f>'ROC Calculation'!AJ52</f>
        <v>-0.02063785010841357</v>
      </c>
      <c r="D48" s="5"/>
      <c r="E48" s="5"/>
      <c r="F48" s="5"/>
      <c r="G48" s="5"/>
      <c r="H48" s="5"/>
      <c r="I48" s="5"/>
      <c r="J48" s="5"/>
      <c r="K48" s="5"/>
    </row>
    <row r="49" spans="1:11" ht="18.75">
      <c r="A49" s="9">
        <f>'ROC Calculation'!A53</f>
        <v>210008</v>
      </c>
      <c r="B49" s="9" t="str">
        <f>'ROC Calculation'!B53</f>
        <v>Mercy Medical Center</v>
      </c>
      <c r="C49" s="10">
        <f>'ROC Calculation'!AJ53</f>
        <v>0.003615464494131748</v>
      </c>
      <c r="D49" s="5"/>
      <c r="E49" s="5"/>
      <c r="F49" s="5"/>
      <c r="G49" s="5"/>
      <c r="H49" s="5"/>
      <c r="I49" s="5"/>
      <c r="J49" s="5"/>
      <c r="K49" s="5"/>
    </row>
    <row r="50" spans="1:11" ht="18.75">
      <c r="A50" s="9">
        <f>'ROC Calculation'!A54</f>
        <v>210003</v>
      </c>
      <c r="B50" s="9" t="str">
        <f>'ROC Calculation'!B54</f>
        <v>Prince Georges Hospital Center</v>
      </c>
      <c r="C50" s="10">
        <f>'ROC Calculation'!AJ54</f>
        <v>0.08755111179750097</v>
      </c>
      <c r="D50" s="5"/>
      <c r="E50" s="5"/>
      <c r="F50" s="5"/>
      <c r="G50" s="5"/>
      <c r="H50" s="5"/>
      <c r="I50" s="5"/>
      <c r="J50" s="5"/>
      <c r="K50" s="5"/>
    </row>
    <row r="51" spans="1:11" ht="18.75">
      <c r="A51" s="9">
        <f>'ROC Calculation'!A55</f>
        <v>210012</v>
      </c>
      <c r="B51" s="9" t="str">
        <f>'ROC Calculation'!B55</f>
        <v>Sinai Hospital</v>
      </c>
      <c r="C51" s="10">
        <f>'ROC Calculation'!AJ55</f>
        <v>0.018306747349682073</v>
      </c>
      <c r="D51" s="5"/>
      <c r="E51" s="5"/>
      <c r="F51" s="5"/>
      <c r="G51" s="5"/>
      <c r="H51" s="5"/>
      <c r="I51" s="5"/>
      <c r="J51" s="5"/>
      <c r="K51" s="5"/>
    </row>
    <row r="52" spans="1:11" ht="18.75">
      <c r="A52" s="9">
        <f>'ROC Calculation'!A56</f>
        <v>210024</v>
      </c>
      <c r="B52" s="9" t="str">
        <f>'ROC Calculation'!B56</f>
        <v>Union Memorial Hospital</v>
      </c>
      <c r="C52" s="10">
        <f>'ROC Calculation'!AJ56</f>
        <v>-0.003484272881228545</v>
      </c>
      <c r="D52" s="5"/>
      <c r="E52" s="5"/>
      <c r="F52" s="5"/>
      <c r="G52" s="5"/>
      <c r="H52" s="5"/>
      <c r="I52" s="5"/>
      <c r="J52" s="5"/>
      <c r="K52" s="5"/>
    </row>
    <row r="53" spans="1:11" ht="9" customHeight="1">
      <c r="A53" s="9"/>
      <c r="B53" s="9"/>
      <c r="C53" s="10"/>
      <c r="D53" s="5"/>
      <c r="E53" s="5"/>
      <c r="F53" s="5"/>
      <c r="G53" s="5"/>
      <c r="H53" s="5"/>
      <c r="I53" s="5"/>
      <c r="J53" s="5"/>
      <c r="K53" s="5"/>
    </row>
    <row r="54" spans="1:11" ht="18.75">
      <c r="A54" s="8" t="s">
        <v>5</v>
      </c>
      <c r="B54" s="9"/>
      <c r="C54" s="10">
        <f>'ROC Calculation'!AJ67</f>
        <v>0.050835642352055954</v>
      </c>
      <c r="D54" s="5"/>
      <c r="E54" s="5"/>
      <c r="F54" s="5"/>
      <c r="G54" s="5"/>
      <c r="H54" s="5"/>
      <c r="I54" s="5"/>
      <c r="J54" s="5"/>
      <c r="K54" s="5"/>
    </row>
    <row r="55" spans="1:11" ht="18.75">
      <c r="A55" s="9">
        <f>'ROC Calculation'!A60</f>
        <v>910029</v>
      </c>
      <c r="B55" s="9" t="str">
        <f>'ROC Calculation'!B60</f>
        <v>Johns Hopkins Bayview Medical Center</v>
      </c>
      <c r="C55" s="10">
        <f>'ROC Calculation'!AJ60</f>
        <v>-0.08515217028980104</v>
      </c>
      <c r="D55" s="5"/>
      <c r="E55" s="5"/>
      <c r="F55" s="5"/>
      <c r="G55" s="5"/>
      <c r="H55" s="5"/>
      <c r="I55" s="5"/>
      <c r="J55" s="5"/>
      <c r="K55" s="5"/>
    </row>
    <row r="56" spans="1:11" ht="18.75">
      <c r="A56" s="9">
        <f>'ROC Calculation'!A61</f>
        <v>210009</v>
      </c>
      <c r="B56" s="9" t="str">
        <f>'ROC Calculation'!B61</f>
        <v>Johns Hopkins Hospital</v>
      </c>
      <c r="C56" s="10">
        <f>'ROC Calculation'!AJ61</f>
        <v>0.03953434229789021</v>
      </c>
      <c r="D56" s="5"/>
      <c r="E56" s="5"/>
      <c r="F56" s="5"/>
      <c r="G56" s="5"/>
      <c r="H56" s="5"/>
      <c r="I56" s="5"/>
      <c r="J56" s="5"/>
      <c r="K56" s="5"/>
    </row>
    <row r="57" spans="1:11" ht="18.75">
      <c r="A57" s="9">
        <f>'ROC Calculation'!A62</f>
        <v>910008</v>
      </c>
      <c r="B57" s="9" t="str">
        <f>'ROC Calculation'!B62</f>
        <v>Mercy Medical Center</v>
      </c>
      <c r="C57" s="10">
        <f>'ROC Calculation'!AJ62</f>
        <v>-0.03257532211807046</v>
      </c>
      <c r="D57" s="5"/>
      <c r="E57" s="5"/>
      <c r="F57" s="5"/>
      <c r="G57" s="5"/>
      <c r="H57" s="5"/>
      <c r="I57" s="5"/>
      <c r="J57" s="5"/>
      <c r="K57" s="5"/>
    </row>
    <row r="58" spans="1:11" ht="18.75">
      <c r="A58" s="9">
        <f>'ROC Calculation'!A63</f>
        <v>910003</v>
      </c>
      <c r="B58" s="9" t="str">
        <f>'ROC Calculation'!B63</f>
        <v>Prince Georges Hospital Center</v>
      </c>
      <c r="C58" s="10">
        <f>'ROC Calculation'!AJ63</f>
        <v>0.04833357120612991</v>
      </c>
      <c r="D58" s="5"/>
      <c r="E58" s="5"/>
      <c r="F58" s="5"/>
      <c r="G58" s="5"/>
      <c r="H58" s="5"/>
      <c r="I58" s="5"/>
      <c r="J58" s="5"/>
      <c r="K58" s="5"/>
    </row>
    <row r="59" spans="1:11" ht="18.75">
      <c r="A59" s="9">
        <f>'ROC Calculation'!A64</f>
        <v>910012</v>
      </c>
      <c r="B59" s="9" t="str">
        <f>'ROC Calculation'!B64</f>
        <v>Sinai Hospital</v>
      </c>
      <c r="C59" s="10">
        <f>'ROC Calculation'!AJ64</f>
        <v>-0.01841381296738487</v>
      </c>
      <c r="D59" s="5"/>
      <c r="E59" s="5"/>
      <c r="F59" s="5"/>
      <c r="G59" s="5"/>
      <c r="H59" s="5"/>
      <c r="I59" s="5"/>
      <c r="J59" s="5"/>
      <c r="K59" s="5"/>
    </row>
    <row r="60" spans="1:11" ht="18.75">
      <c r="A60" s="9">
        <f>'ROC Calculation'!A65</f>
        <v>910024</v>
      </c>
      <c r="B60" s="9" t="str">
        <f>'ROC Calculation'!B65</f>
        <v>Union Memorial Hospital</v>
      </c>
      <c r="C60" s="10">
        <f>'ROC Calculation'!AJ65</f>
        <v>-0.03941904004231156</v>
      </c>
      <c r="D60" s="5"/>
      <c r="E60" s="5"/>
      <c r="F60" s="5"/>
      <c r="G60" s="5"/>
      <c r="H60" s="5"/>
      <c r="I60" s="5"/>
      <c r="J60" s="5"/>
      <c r="K60" s="5"/>
    </row>
    <row r="61" spans="1:11" ht="18.75">
      <c r="A61" s="9">
        <f>'ROC Calculation'!A66</f>
        <v>210002</v>
      </c>
      <c r="B61" s="9" t="str">
        <f>'ROC Calculation'!B66</f>
        <v>University of Maryland Hospital</v>
      </c>
      <c r="C61" s="10">
        <f>'ROC Calculation'!AJ66</f>
        <v>0.02741938263003796</v>
      </c>
      <c r="D61" s="5"/>
      <c r="E61" s="5"/>
      <c r="F61" s="5"/>
      <c r="G61" s="5"/>
      <c r="H61" s="5"/>
      <c r="I61" s="5"/>
      <c r="J61" s="5"/>
      <c r="K61" s="5"/>
    </row>
    <row r="62" spans="1:3" ht="15">
      <c r="A62" s="12"/>
      <c r="B62" s="12"/>
      <c r="C62" s="12"/>
    </row>
  </sheetData>
  <sheetProtection/>
  <printOptions horizontalCentered="1"/>
  <pageMargins left="0.25" right="0.25" top="0.55" bottom="0.2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84"/>
  <sheetViews>
    <sheetView zoomScale="87" zoomScaleNormal="87" zoomScalePageLayoutView="0" workbookViewId="0" topLeftCell="A1">
      <pane xSplit="2" ySplit="4" topLeftCell="A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8671875" defaultRowHeight="15"/>
  <cols>
    <col min="1" max="1" width="9.6640625" style="1" customWidth="1"/>
    <col min="2" max="2" width="30.6640625" style="1" customWidth="1"/>
    <col min="3" max="5" width="9.6640625" style="1" customWidth="1"/>
    <col min="6" max="6" width="13.6640625" style="1" customWidth="1"/>
    <col min="7" max="7" width="9.6640625" style="1" customWidth="1"/>
    <col min="8" max="8" width="11.6640625" style="1" customWidth="1"/>
    <col min="9" max="11" width="12.6640625" style="1" customWidth="1"/>
    <col min="12" max="12" width="13.6640625" style="1" customWidth="1"/>
    <col min="13" max="13" width="9.6640625" style="1" customWidth="1"/>
    <col min="14" max="14" width="13.6640625" style="1" customWidth="1"/>
    <col min="15" max="15" width="12.6640625" style="1" customWidth="1"/>
    <col min="16" max="16" width="9.6640625" style="1" customWidth="1"/>
    <col min="17" max="17" width="11.6640625" style="1" customWidth="1"/>
    <col min="18" max="18" width="12.6640625" style="1" customWidth="1"/>
    <col min="19" max="19" width="11.6640625" style="1" customWidth="1"/>
    <col min="20" max="21" width="12.6640625" style="1" customWidth="1"/>
    <col min="22" max="22" width="9.6640625" style="1" customWidth="1"/>
    <col min="23" max="25" width="11.6640625" style="1" customWidth="1"/>
    <col min="26" max="27" width="14.6640625" style="1" customWidth="1"/>
    <col min="28" max="30" width="11.6640625" style="1" customWidth="1"/>
    <col min="31" max="32" width="14.6640625" style="1" customWidth="1"/>
    <col min="33" max="33" width="11.6640625" style="1" customWidth="1"/>
    <col min="34" max="35" width="14.6640625" style="1" customWidth="1"/>
    <col min="36" max="36" width="15.6640625" style="1" customWidth="1"/>
    <col min="37" max="16384" width="9.6640625" style="1" customWidth="1"/>
  </cols>
  <sheetData>
    <row r="1" spans="1:41" ht="45.75">
      <c r="A1" s="13" t="s">
        <v>8</v>
      </c>
      <c r="B1" s="3"/>
      <c r="C1" s="3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4"/>
      <c r="P1" s="15"/>
      <c r="Q1" s="14"/>
      <c r="R1" s="15"/>
      <c r="S1" s="15"/>
      <c r="T1" s="15"/>
      <c r="U1" s="15"/>
      <c r="V1" s="15"/>
      <c r="W1" s="15"/>
      <c r="X1" s="15"/>
      <c r="Y1" s="15"/>
      <c r="Z1" s="15"/>
      <c r="AA1" s="16"/>
      <c r="AB1" s="15"/>
      <c r="AC1" s="15"/>
      <c r="AD1" s="15"/>
      <c r="AE1" s="15"/>
      <c r="AF1" s="15"/>
      <c r="AG1" s="15"/>
      <c r="AH1" s="15"/>
      <c r="AI1" s="14"/>
      <c r="AJ1" s="14"/>
      <c r="AK1" s="5"/>
      <c r="AL1" s="5"/>
      <c r="AM1" s="5"/>
      <c r="AN1" s="5"/>
      <c r="AO1" s="5"/>
    </row>
    <row r="2" spans="1:41" ht="45.75">
      <c r="A2" s="13" t="s">
        <v>9</v>
      </c>
      <c r="B2" s="3"/>
      <c r="C2" s="3"/>
      <c r="D2" s="14"/>
      <c r="E2" s="14"/>
      <c r="F2" s="14"/>
      <c r="G2" s="15"/>
      <c r="H2" s="14"/>
      <c r="I2" s="14"/>
      <c r="J2" s="14"/>
      <c r="K2" s="14"/>
      <c r="L2" s="14"/>
      <c r="M2" s="14"/>
      <c r="N2" s="14"/>
      <c r="O2" s="14"/>
      <c r="P2" s="15"/>
      <c r="Q2" s="14"/>
      <c r="R2" s="15"/>
      <c r="S2" s="15"/>
      <c r="T2" s="15"/>
      <c r="U2" s="15"/>
      <c r="V2" s="15"/>
      <c r="W2" s="15"/>
      <c r="X2" s="15"/>
      <c r="Y2" s="15"/>
      <c r="Z2" s="15"/>
      <c r="AA2" s="16"/>
      <c r="AB2" s="15"/>
      <c r="AC2" s="15"/>
      <c r="AD2" s="15"/>
      <c r="AE2" s="15"/>
      <c r="AF2" s="15"/>
      <c r="AG2" s="15"/>
      <c r="AH2" s="15"/>
      <c r="AI2" s="14"/>
      <c r="AJ2" s="14"/>
      <c r="AK2" s="5"/>
      <c r="AL2" s="5"/>
      <c r="AM2" s="5"/>
      <c r="AN2" s="5"/>
      <c r="AO2" s="5"/>
    </row>
    <row r="3" spans="1:41" ht="28.5" customHeight="1">
      <c r="A3" s="13"/>
      <c r="B3" s="3"/>
      <c r="C3" s="3"/>
      <c r="D3" s="14"/>
      <c r="E3" s="14"/>
      <c r="F3" s="14"/>
      <c r="G3" s="15"/>
      <c r="H3" s="14"/>
      <c r="I3" s="14"/>
      <c r="J3" s="14"/>
      <c r="K3" s="14"/>
      <c r="L3" s="14"/>
      <c r="M3" s="14"/>
      <c r="N3" s="14"/>
      <c r="O3" s="14"/>
      <c r="P3" s="15"/>
      <c r="Q3" s="14"/>
      <c r="R3" s="15"/>
      <c r="S3" s="15"/>
      <c r="T3" s="15"/>
      <c r="U3" s="15"/>
      <c r="V3" s="15"/>
      <c r="W3" s="15"/>
      <c r="X3" s="15"/>
      <c r="Y3" s="15"/>
      <c r="Z3" s="15"/>
      <c r="AA3" s="16"/>
      <c r="AB3" s="15"/>
      <c r="AC3" s="15"/>
      <c r="AD3" s="15"/>
      <c r="AE3" s="15"/>
      <c r="AF3" s="15"/>
      <c r="AG3" s="15"/>
      <c r="AH3" s="15"/>
      <c r="AI3" s="14"/>
      <c r="AJ3" s="14"/>
      <c r="AK3" s="5"/>
      <c r="AL3" s="5"/>
      <c r="AM3" s="5"/>
      <c r="AN3" s="5"/>
      <c r="AO3" s="5"/>
    </row>
    <row r="4" spans="1:41" ht="78" customHeight="1">
      <c r="A4" s="6" t="s">
        <v>1</v>
      </c>
      <c r="B4" s="7" t="s">
        <v>6</v>
      </c>
      <c r="C4" s="7" t="s">
        <v>18</v>
      </c>
      <c r="D4" s="17" t="s">
        <v>19</v>
      </c>
      <c r="E4" s="17" t="s">
        <v>20</v>
      </c>
      <c r="F4" s="17" t="s">
        <v>21</v>
      </c>
      <c r="G4" s="18" t="s">
        <v>22</v>
      </c>
      <c r="H4" s="17" t="s">
        <v>23</v>
      </c>
      <c r="I4" s="17" t="s">
        <v>24</v>
      </c>
      <c r="J4" s="17" t="s">
        <v>25</v>
      </c>
      <c r="K4" s="17" t="s">
        <v>26</v>
      </c>
      <c r="L4" s="17" t="s">
        <v>27</v>
      </c>
      <c r="M4" s="18" t="s">
        <v>28</v>
      </c>
      <c r="N4" s="17" t="s">
        <v>29</v>
      </c>
      <c r="O4" s="17" t="s">
        <v>30</v>
      </c>
      <c r="P4" s="18" t="s">
        <v>31</v>
      </c>
      <c r="Q4" s="17" t="s">
        <v>32</v>
      </c>
      <c r="R4" s="17" t="s">
        <v>33</v>
      </c>
      <c r="S4" s="19" t="s">
        <v>34</v>
      </c>
      <c r="T4" s="17" t="s">
        <v>35</v>
      </c>
      <c r="U4" s="17" t="s">
        <v>36</v>
      </c>
      <c r="V4" s="17" t="s">
        <v>37</v>
      </c>
      <c r="W4" s="17" t="s">
        <v>38</v>
      </c>
      <c r="X4" s="17" t="s">
        <v>39</v>
      </c>
      <c r="Y4" s="17" t="s">
        <v>40</v>
      </c>
      <c r="Z4" s="17" t="s">
        <v>41</v>
      </c>
      <c r="AA4" s="20" t="s">
        <v>42</v>
      </c>
      <c r="AB4" s="19" t="s">
        <v>43</v>
      </c>
      <c r="AC4" s="17" t="s">
        <v>44</v>
      </c>
      <c r="AD4" s="17" t="s">
        <v>45</v>
      </c>
      <c r="AE4" s="17" t="s">
        <v>46</v>
      </c>
      <c r="AF4" s="17" t="s">
        <v>47</v>
      </c>
      <c r="AG4" s="17" t="s">
        <v>48</v>
      </c>
      <c r="AH4" s="17" t="s">
        <v>49</v>
      </c>
      <c r="AI4" s="17" t="s">
        <v>50</v>
      </c>
      <c r="AJ4" s="19" t="s">
        <v>51</v>
      </c>
      <c r="AK4" s="5"/>
      <c r="AL4" s="5"/>
      <c r="AM4" s="5"/>
      <c r="AN4" s="5"/>
      <c r="AO4" s="5"/>
    </row>
    <row r="5" spans="1:41" ht="18.75">
      <c r="A5" s="6"/>
      <c r="B5" s="7"/>
      <c r="C5" s="7"/>
      <c r="D5" s="17"/>
      <c r="E5" s="17"/>
      <c r="F5" s="17"/>
      <c r="G5" s="18"/>
      <c r="H5" s="17"/>
      <c r="I5" s="17"/>
      <c r="J5" s="17"/>
      <c r="K5" s="17"/>
      <c r="L5" s="17"/>
      <c r="M5" s="18"/>
      <c r="N5" s="17"/>
      <c r="O5" s="17"/>
      <c r="P5" s="18"/>
      <c r="Q5" s="17"/>
      <c r="R5" s="8"/>
      <c r="S5" s="19"/>
      <c r="T5" s="21"/>
      <c r="U5" s="21"/>
      <c r="V5" s="21"/>
      <c r="W5" s="21"/>
      <c r="X5" s="21"/>
      <c r="Y5" s="21"/>
      <c r="Z5" s="21"/>
      <c r="AA5" s="22"/>
      <c r="AB5" s="21"/>
      <c r="AC5" s="21"/>
      <c r="AD5" s="21"/>
      <c r="AE5" s="21"/>
      <c r="AF5" s="21"/>
      <c r="AG5" s="21"/>
      <c r="AH5" s="21"/>
      <c r="AI5" s="23"/>
      <c r="AJ5" s="21"/>
      <c r="AK5" s="5"/>
      <c r="AL5" s="5"/>
      <c r="AM5" s="5"/>
      <c r="AN5" s="5"/>
      <c r="AO5" s="5"/>
    </row>
    <row r="6" spans="1:41" ht="18.75">
      <c r="A6" s="8" t="s">
        <v>2</v>
      </c>
      <c r="B6" s="9"/>
      <c r="C6" s="24"/>
      <c r="D6" s="25"/>
      <c r="E6" s="25"/>
      <c r="F6" s="25"/>
      <c r="G6" s="26"/>
      <c r="H6" s="25"/>
      <c r="I6" s="25"/>
      <c r="J6" s="25"/>
      <c r="K6" s="25"/>
      <c r="L6" s="25"/>
      <c r="M6" s="26"/>
      <c r="N6" s="25"/>
      <c r="O6" s="25"/>
      <c r="P6" s="26"/>
      <c r="Q6" s="25"/>
      <c r="R6" s="8"/>
      <c r="S6" s="10"/>
      <c r="T6" s="21"/>
      <c r="U6" s="21"/>
      <c r="V6" s="21"/>
      <c r="W6" s="21"/>
      <c r="X6" s="21"/>
      <c r="Y6" s="21"/>
      <c r="Z6" s="21"/>
      <c r="AA6" s="22"/>
      <c r="AB6" s="21"/>
      <c r="AC6" s="21"/>
      <c r="AD6" s="21"/>
      <c r="AE6" s="21"/>
      <c r="AF6" s="21"/>
      <c r="AG6" s="21"/>
      <c r="AH6" s="21"/>
      <c r="AI6" s="8"/>
      <c r="AJ6" s="21"/>
      <c r="AK6" s="5"/>
      <c r="AL6" s="5"/>
      <c r="AM6" s="5"/>
      <c r="AN6" s="5"/>
      <c r="AO6" s="5"/>
    </row>
    <row r="7" spans="1:41" ht="18.75">
      <c r="A7" s="9">
        <f>'Variable Input'!A3</f>
        <v>210043</v>
      </c>
      <c r="B7" s="9" t="str">
        <f>'Variable Input'!B3</f>
        <v>Baltimore Washington Medical Center</v>
      </c>
      <c r="C7" s="24">
        <f>'Variable Input'!C3</f>
        <v>1</v>
      </c>
      <c r="D7" s="25">
        <f>'Variable Input'!F3</f>
        <v>12169.0233638325</v>
      </c>
      <c r="E7" s="25">
        <f>'Variable Input'!E3</f>
        <v>23525.4141142382</v>
      </c>
      <c r="F7" s="25">
        <f aca="true" t="shared" si="0" ref="F7:F14">E7*D7</f>
        <v>286281313.9999995</v>
      </c>
      <c r="G7" s="26">
        <f>'Variable Input'!H3</f>
        <v>1.119</v>
      </c>
      <c r="H7" s="25">
        <f aca="true" t="shared" si="1" ref="H7:H14">D7/G7</f>
        <v>10874.909172325739</v>
      </c>
      <c r="I7" s="25">
        <f aca="true" t="shared" si="2" ref="I7:I14">H7*E7</f>
        <v>255836741.73369038</v>
      </c>
      <c r="J7" s="25">
        <f>'Variable Input'!U3</f>
        <v>325984</v>
      </c>
      <c r="K7" s="25">
        <f aca="true" t="shared" si="3" ref="K7:K14">I7-J7</f>
        <v>255510757.73369038</v>
      </c>
      <c r="L7" s="25">
        <f aca="true" t="shared" si="4" ref="L7:L15">K7/E7</f>
        <v>10861.052498074776</v>
      </c>
      <c r="M7" s="26">
        <f>'Variable Input'!W3</f>
        <v>1.00517</v>
      </c>
      <c r="N7" s="25">
        <f aca="true" t="shared" si="5" ref="N7:N14">L7/M7</f>
        <v>10805.189667493834</v>
      </c>
      <c r="O7" s="25">
        <f aca="true" t="shared" si="6" ref="O7:O14">N7*E7</f>
        <v>254196561.5106802</v>
      </c>
      <c r="P7" s="26">
        <f>'Variable Input'!G3</f>
        <v>1.07480649615323</v>
      </c>
      <c r="Q7" s="25">
        <f aca="true" t="shared" si="7" ref="Q7:Q14">P7*E7</f>
        <v>25285.2679146781</v>
      </c>
      <c r="R7" s="21">
        <f aca="true" t="shared" si="8" ref="R7:R15">O7/Q7</f>
        <v>10053.148828338855</v>
      </c>
      <c r="S7" s="10">
        <f>'CFA Calculation'!J3</f>
        <v>0.0081779237082176</v>
      </c>
      <c r="T7" s="21">
        <f aca="true" t="shared" si="9" ref="T7:T14">R7/(1+S7)</f>
        <v>9971.601829329873</v>
      </c>
      <c r="U7" s="21">
        <f aca="true" t="shared" si="10" ref="U7:U14">T7*Q7</f>
        <v>252134623.7931001</v>
      </c>
      <c r="V7" s="10">
        <f>'POOR SHARE'!I3</f>
        <v>0.2100819601170309</v>
      </c>
      <c r="W7" s="25">
        <f>((+REGRESSION!$K$10*(V7*Q7)))</f>
        <v>14406054.13050624</v>
      </c>
      <c r="X7" s="25">
        <f aca="true" t="shared" si="11" ref="X7:X15">W7/Q7</f>
        <v>569.7410120042083</v>
      </c>
      <c r="Y7" s="25">
        <f aca="true" t="shared" si="12" ref="Y7:Y15">T7-X7</f>
        <v>9401.860817325665</v>
      </c>
      <c r="Z7" s="10">
        <f aca="true" t="shared" si="13" ref="Z7:Z15">(Y7/T7)-1</f>
        <v>-0.05713635800503036</v>
      </c>
      <c r="AA7" s="27">
        <f>RESCMAD!I3</f>
        <v>0.0002768410452924843</v>
      </c>
      <c r="AB7" s="25">
        <f>((+REGRESSION!$L$10*(AA7*Q7)))</f>
        <v>1711201.682952118</v>
      </c>
      <c r="AC7" s="25">
        <f aca="true" t="shared" si="14" ref="AC7:AC15">AB7/Q7</f>
        <v>67.67583751638895</v>
      </c>
      <c r="AD7" s="25">
        <f aca="true" t="shared" si="15" ref="AD7:AD15">T7-AC7</f>
        <v>9903.925991813485</v>
      </c>
      <c r="AE7" s="10">
        <f aca="true" t="shared" si="16" ref="AE7:AE15">(AD7/T7)-1</f>
        <v>-0.006786857184502781</v>
      </c>
      <c r="AF7" s="10">
        <f aca="true" t="shared" si="17" ref="AF7:AF15">AE7+Z7</f>
        <v>-0.06392321518953314</v>
      </c>
      <c r="AG7" s="25">
        <f aca="true" t="shared" si="18" ref="AG7:AG14">T7*(1+AF7)</f>
        <v>9334.184979809277</v>
      </c>
      <c r="AH7" s="25">
        <f aca="true" t="shared" si="19" ref="AH7:AH14">AG7*Q7</f>
        <v>236017367.97964177</v>
      </c>
      <c r="AI7" s="21">
        <f aca="true" t="shared" si="20" ref="AI7:AI15">AG7</f>
        <v>9334.184979809277</v>
      </c>
      <c r="AJ7" s="28">
        <f aca="true" t="shared" si="21" ref="AJ7:AJ14">AI7/$AI$15-1</f>
        <v>0.022350473664218162</v>
      </c>
      <c r="AK7" s="5"/>
      <c r="AL7" s="5"/>
      <c r="AM7" s="5"/>
      <c r="AN7" s="5"/>
      <c r="AO7" s="5"/>
    </row>
    <row r="8" spans="1:41" ht="18.75">
      <c r="A8" s="9">
        <f>'Variable Input'!A4</f>
        <v>210015</v>
      </c>
      <c r="B8" s="9" t="str">
        <f>'Variable Input'!B4</f>
        <v>Franklin Square Hospital Center</v>
      </c>
      <c r="C8" s="24">
        <f>'Variable Input'!C4</f>
        <v>1</v>
      </c>
      <c r="D8" s="25">
        <f>'Variable Input'!F4</f>
        <v>11445.567847048</v>
      </c>
      <c r="E8" s="25">
        <f>'Variable Input'!E4</f>
        <v>30508.7933308668</v>
      </c>
      <c r="F8" s="25">
        <f t="shared" si="0"/>
        <v>349190464.0000015</v>
      </c>
      <c r="G8" s="26">
        <f>'Variable Input'!H4</f>
        <v>1.12517</v>
      </c>
      <c r="H8" s="25">
        <f t="shared" si="1"/>
        <v>10172.300938567505</v>
      </c>
      <c r="I8" s="25">
        <f t="shared" si="2"/>
        <v>310344627.0341384</v>
      </c>
      <c r="J8" s="25">
        <f>'Variable Input'!U4</f>
        <v>7951093</v>
      </c>
      <c r="K8" s="25">
        <f t="shared" si="3"/>
        <v>302393534.0341384</v>
      </c>
      <c r="L8" s="25">
        <f t="shared" si="4"/>
        <v>9911.684502061129</v>
      </c>
      <c r="M8" s="26">
        <f>'Variable Input'!W4</f>
        <v>1.00969</v>
      </c>
      <c r="N8" s="25">
        <f t="shared" si="5"/>
        <v>9816.562016124879</v>
      </c>
      <c r="O8" s="25">
        <f t="shared" si="6"/>
        <v>299491461.76959103</v>
      </c>
      <c r="P8" s="26">
        <f>'Variable Input'!G4</f>
        <v>0.94899685218168</v>
      </c>
      <c r="Q8" s="25">
        <f t="shared" si="7"/>
        <v>28952.748834854025</v>
      </c>
      <c r="R8" s="21">
        <f t="shared" si="8"/>
        <v>10344.14602488645</v>
      </c>
      <c r="S8" s="10">
        <f>'CFA Calculation'!J4</f>
        <v>-0.00944660262967345</v>
      </c>
      <c r="T8" s="21">
        <f t="shared" si="9"/>
        <v>10442.794959209257</v>
      </c>
      <c r="U8" s="21">
        <f t="shared" si="10"/>
        <v>302347619.5878653</v>
      </c>
      <c r="V8" s="10">
        <f>'POOR SHARE'!I4</f>
        <v>0.28817441850304243</v>
      </c>
      <c r="W8" s="25">
        <f>((+REGRESSION!$K$10*(V8*Q8)))</f>
        <v>22627363.316141684</v>
      </c>
      <c r="X8" s="25">
        <f t="shared" si="11"/>
        <v>781.5272893502365</v>
      </c>
      <c r="Y8" s="25">
        <f t="shared" si="12"/>
        <v>9661.26766985902</v>
      </c>
      <c r="Z8" s="10">
        <f t="shared" si="13"/>
        <v>-0.07483890016063433</v>
      </c>
      <c r="AA8" s="27">
        <f>RESCMAD!I4</f>
        <v>0.0026940447155781528</v>
      </c>
      <c r="AB8" s="25">
        <f>((+REGRESSION!$L$10*(AA8*Q8)))</f>
        <v>19067675.895752173</v>
      </c>
      <c r="AC8" s="25">
        <f t="shared" si="14"/>
        <v>658.5791216065136</v>
      </c>
      <c r="AD8" s="25">
        <f t="shared" si="15"/>
        <v>9784.215837602744</v>
      </c>
      <c r="AE8" s="10">
        <f t="shared" si="16"/>
        <v>-0.06306540769774738</v>
      </c>
      <c r="AF8" s="10">
        <f t="shared" si="17"/>
        <v>-0.1379043078583817</v>
      </c>
      <c r="AG8" s="25">
        <f t="shared" si="18"/>
        <v>9002.688548252507</v>
      </c>
      <c r="AH8" s="25">
        <f t="shared" si="19"/>
        <v>260652580.37597144</v>
      </c>
      <c r="AI8" s="21">
        <f t="shared" si="20"/>
        <v>9002.688548252507</v>
      </c>
      <c r="AJ8" s="28">
        <f t="shared" si="21"/>
        <v>-0.013957520504865317</v>
      </c>
      <c r="AK8" s="5"/>
      <c r="AL8" s="5"/>
      <c r="AM8" s="5"/>
      <c r="AN8" s="5"/>
      <c r="AO8" s="5"/>
    </row>
    <row r="9" spans="1:41" ht="18.75">
      <c r="A9" s="9">
        <f>'Variable Input'!A5</f>
        <v>210056</v>
      </c>
      <c r="B9" s="9" t="str">
        <f>'Variable Input'!B5</f>
        <v>Good Samaritan Hospital</v>
      </c>
      <c r="C9" s="24">
        <f>'Variable Input'!C5</f>
        <v>1</v>
      </c>
      <c r="D9" s="25">
        <f>'Variable Input'!F5</f>
        <v>13461.3070485465</v>
      </c>
      <c r="E9" s="25">
        <f>'Variable Input'!E5</f>
        <v>18400.1187333993</v>
      </c>
      <c r="F9" s="25">
        <f t="shared" si="0"/>
        <v>247689648.00000048</v>
      </c>
      <c r="G9" s="26">
        <f>'Variable Input'!H5</f>
        <v>1.12889</v>
      </c>
      <c r="H9" s="25">
        <f t="shared" si="1"/>
        <v>11924.37442846203</v>
      </c>
      <c r="I9" s="25">
        <f t="shared" si="2"/>
        <v>219409905.30521178</v>
      </c>
      <c r="J9" s="25">
        <f>'Variable Input'!U5</f>
        <v>3520405</v>
      </c>
      <c r="K9" s="25">
        <f t="shared" si="3"/>
        <v>215889500.30521178</v>
      </c>
      <c r="L9" s="25">
        <f t="shared" si="4"/>
        <v>11733.04930436868</v>
      </c>
      <c r="M9" s="26">
        <f>'Variable Input'!W5</f>
        <v>1.00505</v>
      </c>
      <c r="N9" s="25">
        <f t="shared" si="5"/>
        <v>11674.095123992518</v>
      </c>
      <c r="O9" s="25">
        <f t="shared" si="6"/>
        <v>214804736.38646016</v>
      </c>
      <c r="P9" s="26">
        <f>'Variable Input'!G5</f>
        <v>1.15506288509467</v>
      </c>
      <c r="Q9" s="25">
        <f t="shared" si="7"/>
        <v>21253.294230284682</v>
      </c>
      <c r="R9" s="21">
        <f t="shared" si="8"/>
        <v>10106.891386295127</v>
      </c>
      <c r="S9" s="10">
        <f>'CFA Calculation'!J5</f>
        <v>-0.0061606775043714715</v>
      </c>
      <c r="T9" s="21">
        <f t="shared" si="9"/>
        <v>10169.542658984075</v>
      </c>
      <c r="U9" s="21">
        <f t="shared" si="10"/>
        <v>216136282.3188202</v>
      </c>
      <c r="V9" s="10">
        <f>'POOR SHARE'!I5</f>
        <v>0.25671893215335456</v>
      </c>
      <c r="W9" s="25">
        <f>((+REGRESSION!$K$10*(V9*Q9)))</f>
        <v>14796972.751232436</v>
      </c>
      <c r="X9" s="25">
        <f t="shared" si="11"/>
        <v>696.2201996031104</v>
      </c>
      <c r="Y9" s="25">
        <f t="shared" si="12"/>
        <v>9473.322459380965</v>
      </c>
      <c r="Z9" s="10">
        <f t="shared" si="13"/>
        <v>-0.06846130872837719</v>
      </c>
      <c r="AA9" s="27">
        <f>RESCMAD!I5</f>
        <v>0.0019291127086349482</v>
      </c>
      <c r="AB9" s="25">
        <f>((+REGRESSION!$L$10*(AA9*Q9)))</f>
        <v>10022752.714433834</v>
      </c>
      <c r="AC9" s="25">
        <f t="shared" si="14"/>
        <v>471.5858448029203</v>
      </c>
      <c r="AD9" s="25">
        <f t="shared" si="15"/>
        <v>9697.956814181154</v>
      </c>
      <c r="AE9" s="10">
        <f t="shared" si="16"/>
        <v>-0.0463723749057986</v>
      </c>
      <c r="AF9" s="10">
        <f t="shared" si="17"/>
        <v>-0.11483368363417579</v>
      </c>
      <c r="AG9" s="25">
        <f t="shared" si="18"/>
        <v>9001.736614578043</v>
      </c>
      <c r="AH9" s="25">
        <f t="shared" si="19"/>
        <v>191316556.85315388</v>
      </c>
      <c r="AI9" s="21">
        <f t="shared" si="20"/>
        <v>9001.736614578043</v>
      </c>
      <c r="AJ9" s="28">
        <f t="shared" si="21"/>
        <v>-0.014061783474271894</v>
      </c>
      <c r="AK9" s="5"/>
      <c r="AL9" s="5"/>
      <c r="AM9" s="5"/>
      <c r="AN9" s="5"/>
      <c r="AO9" s="5"/>
    </row>
    <row r="10" spans="1:41" ht="18.75">
      <c r="A10" s="9">
        <f>'Variable Input'!A6</f>
        <v>210044</v>
      </c>
      <c r="B10" s="9" t="str">
        <f>'Variable Input'!B6</f>
        <v>Greater Baltimore Medical Center</v>
      </c>
      <c r="C10" s="24">
        <f>'Variable Input'!C6</f>
        <v>1</v>
      </c>
      <c r="D10" s="25">
        <f>'Variable Input'!F6</f>
        <v>11777.9182529894</v>
      </c>
      <c r="E10" s="25">
        <f>'Variable Input'!E6</f>
        <v>29121.9606582805</v>
      </c>
      <c r="F10" s="25">
        <f t="shared" si="0"/>
        <v>342996072.00000113</v>
      </c>
      <c r="G10" s="26">
        <f>'Variable Input'!H6</f>
        <v>1.11666</v>
      </c>
      <c r="H10" s="25">
        <f t="shared" si="1"/>
        <v>10547.45245015439</v>
      </c>
      <c r="I10" s="25">
        <f t="shared" si="2"/>
        <v>307162495.2984804</v>
      </c>
      <c r="J10" s="25">
        <f>'Variable Input'!U6</f>
        <v>5178701</v>
      </c>
      <c r="K10" s="25">
        <f t="shared" si="3"/>
        <v>301983794.2984804</v>
      </c>
      <c r="L10" s="25">
        <f t="shared" si="4"/>
        <v>10369.624416500774</v>
      </c>
      <c r="M10" s="26">
        <f>'Variable Input'!W6</f>
        <v>1.00412</v>
      </c>
      <c r="N10" s="25">
        <f t="shared" si="5"/>
        <v>10327.076859838242</v>
      </c>
      <c r="O10" s="25">
        <f t="shared" si="6"/>
        <v>300744726.0272482</v>
      </c>
      <c r="P10" s="26">
        <f>'Variable Input'!G6</f>
        <v>1.06252847832054</v>
      </c>
      <c r="Q10" s="25">
        <f t="shared" si="7"/>
        <v>30942.91254395341</v>
      </c>
      <c r="R10" s="21">
        <f t="shared" si="8"/>
        <v>9719.341241715692</v>
      </c>
      <c r="S10" s="10">
        <f>'CFA Calculation'!J6</f>
        <v>0.0012976031678006636</v>
      </c>
      <c r="T10" s="21">
        <f t="shared" si="9"/>
        <v>9706.74573769742</v>
      </c>
      <c r="U10" s="21">
        <f t="shared" si="10"/>
        <v>300354984.4479638</v>
      </c>
      <c r="V10" s="10">
        <f>'POOR SHARE'!I6</f>
        <v>0.10751605680195568</v>
      </c>
      <c r="W10" s="25">
        <f>((+REGRESSION!$K$10*(V10*Q10)))</f>
        <v>9022424.150510762</v>
      </c>
      <c r="X10" s="25">
        <f t="shared" si="11"/>
        <v>291.58289924048677</v>
      </c>
      <c r="Y10" s="25">
        <f t="shared" si="12"/>
        <v>9415.162838456934</v>
      </c>
      <c r="Z10" s="10">
        <f t="shared" si="13"/>
        <v>-0.030039202336173854</v>
      </c>
      <c r="AA10" s="27">
        <f>RESCMAD!I6</f>
        <v>0.001874419543332027</v>
      </c>
      <c r="AB10" s="25">
        <f>((+REGRESSION!$L$10*(AA10*Q10)))</f>
        <v>14178528.230174692</v>
      </c>
      <c r="AC10" s="25">
        <f t="shared" si="14"/>
        <v>458.2156967297293</v>
      </c>
      <c r="AD10" s="25">
        <f t="shared" si="15"/>
        <v>9248.530040967691</v>
      </c>
      <c r="AE10" s="10">
        <f t="shared" si="16"/>
        <v>-0.0472059028959817</v>
      </c>
      <c r="AF10" s="10">
        <f t="shared" si="17"/>
        <v>-0.07724510523215555</v>
      </c>
      <c r="AG10" s="25">
        <f t="shared" si="18"/>
        <v>8956.947141727205</v>
      </c>
      <c r="AH10" s="25">
        <f t="shared" si="19"/>
        <v>277154032.0672784</v>
      </c>
      <c r="AI10" s="21">
        <f t="shared" si="20"/>
        <v>8956.947141727205</v>
      </c>
      <c r="AJ10" s="28">
        <f t="shared" si="21"/>
        <v>-0.018967464996898054</v>
      </c>
      <c r="AK10" s="5"/>
      <c r="AL10" s="5"/>
      <c r="AM10" s="5"/>
      <c r="AN10" s="5"/>
      <c r="AO10" s="5"/>
    </row>
    <row r="11" spans="1:41" ht="18.75">
      <c r="A11" s="9">
        <f>'Variable Input'!A7</f>
        <v>210004</v>
      </c>
      <c r="B11" s="9" t="str">
        <f>'Variable Input'!B7</f>
        <v>Holy Cross Hospital</v>
      </c>
      <c r="C11" s="24">
        <f>'Variable Input'!C7</f>
        <v>1</v>
      </c>
      <c r="D11" s="25">
        <f>'Variable Input'!F7</f>
        <v>9589.32462608764</v>
      </c>
      <c r="E11" s="25">
        <f>'Variable Input'!E7</f>
        <v>38937.7061012417</v>
      </c>
      <c r="F11" s="25">
        <f t="shared" si="0"/>
        <v>373386304.00000006</v>
      </c>
      <c r="G11" s="26">
        <f>'Variable Input'!H7</f>
        <v>1.1184</v>
      </c>
      <c r="H11" s="25">
        <f t="shared" si="1"/>
        <v>8574.145767245744</v>
      </c>
      <c r="I11" s="25">
        <f t="shared" si="2"/>
        <v>333857567.9542203</v>
      </c>
      <c r="J11" s="25">
        <f>'Variable Input'!U7</f>
        <v>2405817</v>
      </c>
      <c r="K11" s="25">
        <f t="shared" si="3"/>
        <v>331451750.9542203</v>
      </c>
      <c r="L11" s="25">
        <f t="shared" si="4"/>
        <v>8512.359461864922</v>
      </c>
      <c r="M11" s="26">
        <f>'Variable Input'!W7</f>
        <v>1.01436</v>
      </c>
      <c r="N11" s="25">
        <f t="shared" si="5"/>
        <v>8391.852460531687</v>
      </c>
      <c r="O11" s="25">
        <f t="shared" si="6"/>
        <v>326759484.7531649</v>
      </c>
      <c r="P11" s="26">
        <f>'Variable Input'!G7</f>
        <v>0.853565626202596</v>
      </c>
      <c r="Q11" s="25">
        <f t="shared" si="7"/>
        <v>33235.88749119902</v>
      </c>
      <c r="R11" s="21">
        <f t="shared" si="8"/>
        <v>9831.525781873343</v>
      </c>
      <c r="S11" s="10">
        <f>'CFA Calculation'!J7</f>
        <v>-0.0023460164058469735</v>
      </c>
      <c r="T11" s="21">
        <f t="shared" si="9"/>
        <v>9854.644940577735</v>
      </c>
      <c r="U11" s="21">
        <f t="shared" si="10"/>
        <v>327527870.51075524</v>
      </c>
      <c r="V11" s="10">
        <f>'POOR SHARE'!I7</f>
        <v>0.244672939208835</v>
      </c>
      <c r="W11" s="25">
        <f>((+REGRESSION!$K$10*(V11*Q11)))</f>
        <v>22053724.301633514</v>
      </c>
      <c r="X11" s="25">
        <f t="shared" si="11"/>
        <v>663.5515392051263</v>
      </c>
      <c r="Y11" s="25">
        <f t="shared" si="12"/>
        <v>9191.09340137261</v>
      </c>
      <c r="Z11" s="10">
        <f t="shared" si="13"/>
        <v>-0.0673338860208823</v>
      </c>
      <c r="AA11" s="27">
        <f>RESCMAD!I7</f>
        <v>0.0005716712094729309</v>
      </c>
      <c r="AB11" s="25">
        <f>((+REGRESSION!$L$10*(AA11*Q11)))</f>
        <v>4644690.282298606</v>
      </c>
      <c r="AC11" s="25">
        <f t="shared" si="14"/>
        <v>139.74924796362174</v>
      </c>
      <c r="AD11" s="25">
        <f t="shared" si="15"/>
        <v>9714.895692614113</v>
      </c>
      <c r="AE11" s="10">
        <f t="shared" si="16"/>
        <v>-0.014181053585014203</v>
      </c>
      <c r="AF11" s="10">
        <f t="shared" si="17"/>
        <v>-0.08151493960589651</v>
      </c>
      <c r="AG11" s="25">
        <f t="shared" si="18"/>
        <v>9051.344153408987</v>
      </c>
      <c r="AH11" s="25">
        <f t="shared" si="19"/>
        <v>300829455.92682314</v>
      </c>
      <c r="AI11" s="21">
        <f t="shared" si="20"/>
        <v>9051.344153408987</v>
      </c>
      <c r="AJ11" s="28">
        <f t="shared" si="21"/>
        <v>-0.00862839095732093</v>
      </c>
      <c r="AK11" s="5"/>
      <c r="AL11" s="5"/>
      <c r="AM11" s="5"/>
      <c r="AN11" s="5"/>
      <c r="AO11" s="5"/>
    </row>
    <row r="12" spans="1:41" ht="18.75">
      <c r="A12" s="9">
        <f>'Variable Input'!A8</f>
        <v>210058</v>
      </c>
      <c r="B12" s="9" t="str">
        <f>'Variable Input'!B8</f>
        <v>James Lawrence Kernan Hospital</v>
      </c>
      <c r="C12" s="24">
        <f>'Variable Input'!C8</f>
        <v>1</v>
      </c>
      <c r="D12" s="25">
        <f>'Variable Input'!F8</f>
        <v>17729.3604002383</v>
      </c>
      <c r="E12" s="25">
        <f>'Variable Input'!E8</f>
        <v>4264.70630034595</v>
      </c>
      <c r="F12" s="25">
        <f t="shared" si="0"/>
        <v>75610515.00000027</v>
      </c>
      <c r="G12" s="26">
        <f>'Variable Input'!H8</f>
        <v>1.1229</v>
      </c>
      <c r="H12" s="25">
        <f t="shared" si="1"/>
        <v>15788.904087842462</v>
      </c>
      <c r="I12" s="25">
        <f t="shared" si="2"/>
        <v>67335038.73897967</v>
      </c>
      <c r="J12" s="25">
        <f>'Variable Input'!U8</f>
        <v>4441100</v>
      </c>
      <c r="K12" s="25">
        <f t="shared" si="3"/>
        <v>62893938.73897967</v>
      </c>
      <c r="L12" s="25">
        <f t="shared" si="4"/>
        <v>14747.54281059818</v>
      </c>
      <c r="M12" s="26">
        <f>'Variable Input'!W8</f>
        <v>1.00397</v>
      </c>
      <c r="N12" s="25">
        <f t="shared" si="5"/>
        <v>14689.226581071325</v>
      </c>
      <c r="O12" s="25">
        <f t="shared" si="6"/>
        <v>62645237.14750408</v>
      </c>
      <c r="P12" s="26">
        <f>'Variable Input'!G8</f>
        <v>1.3922185267123</v>
      </c>
      <c r="Q12" s="25">
        <f t="shared" si="7"/>
        <v>5937.403122328302</v>
      </c>
      <c r="R12" s="21">
        <f t="shared" si="8"/>
        <v>10550.948934546705</v>
      </c>
      <c r="S12" s="10">
        <f>'CFA Calculation'!J8</f>
        <v>-0.020162390767200167</v>
      </c>
      <c r="T12" s="21">
        <f t="shared" si="9"/>
        <v>10768.058742721623</v>
      </c>
      <c r="U12" s="21">
        <f t="shared" si="10"/>
        <v>63934305.600449935</v>
      </c>
      <c r="V12" s="10">
        <f>'POOR SHARE'!I8</f>
        <v>0.25334428088473715</v>
      </c>
      <c r="W12" s="25">
        <f>((+REGRESSION!$K$10*(V12*Q12)))</f>
        <v>4079400.6720670145</v>
      </c>
      <c r="X12" s="25">
        <f t="shared" si="11"/>
        <v>687.0681656642024</v>
      </c>
      <c r="Y12" s="25">
        <f t="shared" si="12"/>
        <v>10080.99057705742</v>
      </c>
      <c r="Z12" s="10">
        <f t="shared" si="13"/>
        <v>-0.06380613089881293</v>
      </c>
      <c r="AA12" s="27">
        <f>RESCMAD!I8</f>
        <v>0.002526357010119582</v>
      </c>
      <c r="AB12" s="25">
        <f>((+REGRESSION!$L$10*(AA12*Q12)))</f>
        <v>3666860.74918311</v>
      </c>
      <c r="AC12" s="25">
        <f t="shared" si="14"/>
        <v>617.5866239220728</v>
      </c>
      <c r="AD12" s="25">
        <f t="shared" si="15"/>
        <v>10150.472118799551</v>
      </c>
      <c r="AE12" s="10">
        <f t="shared" si="16"/>
        <v>-0.057353571212593324</v>
      </c>
      <c r="AF12" s="10">
        <f t="shared" si="17"/>
        <v>-0.12115970211140625</v>
      </c>
      <c r="AG12" s="25">
        <f t="shared" si="18"/>
        <v>9463.403953135348</v>
      </c>
      <c r="AH12" s="25">
        <f t="shared" si="19"/>
        <v>56188044.179199815</v>
      </c>
      <c r="AI12" s="21">
        <f t="shared" si="20"/>
        <v>9463.403953135348</v>
      </c>
      <c r="AJ12" s="28">
        <f t="shared" si="21"/>
        <v>0.036503512078613465</v>
      </c>
      <c r="AK12" s="5"/>
      <c r="AL12" s="5"/>
      <c r="AM12" s="5"/>
      <c r="AN12" s="5"/>
      <c r="AO12" s="5"/>
    </row>
    <row r="13" spans="1:41" ht="18.75">
      <c r="A13" s="9">
        <f>'Variable Input'!A9</f>
        <v>210011</v>
      </c>
      <c r="B13" s="9" t="str">
        <f>'Variable Input'!B9</f>
        <v>St. Agnes Hospital</v>
      </c>
      <c r="C13" s="24">
        <f>'Variable Input'!C9</f>
        <v>1</v>
      </c>
      <c r="D13" s="25">
        <f>'Variable Input'!F9</f>
        <v>11256.5053750339</v>
      </c>
      <c r="E13" s="25">
        <f>'Variable Input'!E9</f>
        <v>26270.3025626291</v>
      </c>
      <c r="F13" s="25">
        <f t="shared" si="0"/>
        <v>295711802.00000125</v>
      </c>
      <c r="G13" s="26">
        <f>'Variable Input'!H9</f>
        <v>1.1259</v>
      </c>
      <c r="H13" s="25">
        <f t="shared" si="1"/>
        <v>9997.78432812319</v>
      </c>
      <c r="I13" s="25">
        <f t="shared" si="2"/>
        <v>262644819.2557077</v>
      </c>
      <c r="J13" s="25">
        <f>'Variable Input'!U9</f>
        <v>6938166</v>
      </c>
      <c r="K13" s="25">
        <f t="shared" si="3"/>
        <v>255706653.2557077</v>
      </c>
      <c r="L13" s="25">
        <f t="shared" si="4"/>
        <v>9733.677510797459</v>
      </c>
      <c r="M13" s="26">
        <f>'Variable Input'!W9</f>
        <v>1.003</v>
      </c>
      <c r="N13" s="25">
        <f t="shared" si="5"/>
        <v>9704.563819339442</v>
      </c>
      <c r="O13" s="25">
        <f t="shared" si="6"/>
        <v>254941827.77239057</v>
      </c>
      <c r="P13" s="26">
        <f>'Variable Input'!G9</f>
        <v>0.924663144054771</v>
      </c>
      <c r="Q13" s="25">
        <f t="shared" si="7"/>
        <v>24291.18056283073</v>
      </c>
      <c r="R13" s="21">
        <f t="shared" si="8"/>
        <v>10495.242382846187</v>
      </c>
      <c r="S13" s="10">
        <f>'CFA Calculation'!J9</f>
        <v>-0.016075939218053704</v>
      </c>
      <c r="T13" s="21">
        <f t="shared" si="9"/>
        <v>10666.719924000421</v>
      </c>
      <c r="U13" s="21">
        <f t="shared" si="10"/>
        <v>259107219.6870383</v>
      </c>
      <c r="V13" s="10">
        <f>'POOR SHARE'!I9</f>
        <v>0.29328353408093544</v>
      </c>
      <c r="W13" s="25">
        <f>((+REGRESSION!$K$10*(V13*Q13)))</f>
        <v>19320796.443513058</v>
      </c>
      <c r="X13" s="25">
        <f t="shared" si="11"/>
        <v>795.3831800615269</v>
      </c>
      <c r="Y13" s="25">
        <f t="shared" si="12"/>
        <v>9871.336743938895</v>
      </c>
      <c r="Z13" s="10">
        <f t="shared" si="13"/>
        <v>-0.07456680082804945</v>
      </c>
      <c r="AA13" s="27">
        <f>RESCMAD!I9</f>
        <v>0.003005205935182142</v>
      </c>
      <c r="AB13" s="25">
        <f>((+REGRESSION!$L$10*(AA13*Q13)))</f>
        <v>17845388.9793578</v>
      </c>
      <c r="AC13" s="25">
        <f t="shared" si="14"/>
        <v>734.6447791287679</v>
      </c>
      <c r="AD13" s="25">
        <f t="shared" si="15"/>
        <v>9932.075144871653</v>
      </c>
      <c r="AE13" s="10">
        <f t="shared" si="16"/>
        <v>-0.0688726041710157</v>
      </c>
      <c r="AF13" s="10">
        <f t="shared" si="17"/>
        <v>-0.14343940499906516</v>
      </c>
      <c r="AG13" s="25">
        <f t="shared" si="18"/>
        <v>9136.691964810127</v>
      </c>
      <c r="AH13" s="25">
        <f t="shared" si="19"/>
        <v>221941034.26416746</v>
      </c>
      <c r="AI13" s="21">
        <f t="shared" si="20"/>
        <v>9136.691964810127</v>
      </c>
      <c r="AJ13" s="28">
        <f t="shared" si="21"/>
        <v>0.000719546286359174</v>
      </c>
      <c r="AK13" s="5"/>
      <c r="AL13" s="5"/>
      <c r="AM13" s="5"/>
      <c r="AN13" s="5"/>
      <c r="AO13" s="5"/>
    </row>
    <row r="14" spans="1:41" ht="18.75">
      <c r="A14" s="9">
        <f>'Variable Input'!A10</f>
        <v>210022</v>
      </c>
      <c r="B14" s="9" t="str">
        <f>'Variable Input'!B10</f>
        <v>Suburban Hospital</v>
      </c>
      <c r="C14" s="24">
        <f>'Variable Input'!C10</f>
        <v>1</v>
      </c>
      <c r="D14" s="25">
        <f>'Variable Input'!F10</f>
        <v>15062.6906622828</v>
      </c>
      <c r="E14" s="25">
        <f>'Variable Input'!E10</f>
        <v>13690.2713216011</v>
      </c>
      <c r="F14" s="25">
        <f t="shared" si="0"/>
        <v>206212321.99999887</v>
      </c>
      <c r="G14" s="26">
        <f>'Variable Input'!H10</f>
        <v>1.1215</v>
      </c>
      <c r="H14" s="25">
        <f t="shared" si="1"/>
        <v>13430.843212022113</v>
      </c>
      <c r="I14" s="25">
        <f t="shared" si="2"/>
        <v>183871887.65046713</v>
      </c>
      <c r="J14" s="25">
        <f>'Variable Input'!U10</f>
        <v>3023259.81024183</v>
      </c>
      <c r="K14" s="25">
        <f t="shared" si="3"/>
        <v>180848627.8402253</v>
      </c>
      <c r="L14" s="25">
        <f t="shared" si="4"/>
        <v>13210.01049518095</v>
      </c>
      <c r="M14" s="26">
        <f>'Variable Input'!W10</f>
        <v>1.0308</v>
      </c>
      <c r="N14" s="25">
        <f t="shared" si="5"/>
        <v>12815.299277435925</v>
      </c>
      <c r="O14" s="25">
        <f t="shared" si="6"/>
        <v>175444924.17561632</v>
      </c>
      <c r="P14" s="26">
        <f>'Variable Input'!G10</f>
        <v>1.28622294632872</v>
      </c>
      <c r="Q14" s="25">
        <f t="shared" si="7"/>
        <v>17608.741115309345</v>
      </c>
      <c r="R14" s="21">
        <f t="shared" si="8"/>
        <v>9963.51317943345</v>
      </c>
      <c r="S14" s="10">
        <f>'CFA Calculation'!J10</f>
        <v>0.003607940856043032</v>
      </c>
      <c r="T14" s="21">
        <f t="shared" si="9"/>
        <v>9927.694644319889</v>
      </c>
      <c r="U14" s="21">
        <f t="shared" si="10"/>
        <v>174814204.86367202</v>
      </c>
      <c r="V14" s="10">
        <f>'POOR SHARE'!I10</f>
        <v>0.12500530812120986</v>
      </c>
      <c r="W14" s="25">
        <f>((+REGRESSION!$K$10*(V14*Q14)))</f>
        <v>5969603.484791575</v>
      </c>
      <c r="X14" s="25">
        <f t="shared" si="11"/>
        <v>339.0136436046242</v>
      </c>
      <c r="Y14" s="25">
        <f t="shared" si="12"/>
        <v>9588.681000715264</v>
      </c>
      <c r="Z14" s="10">
        <f t="shared" si="13"/>
        <v>-0.034148274675086965</v>
      </c>
      <c r="AA14" s="27">
        <f>RESCMAD!I10</f>
        <v>0.00022715990733274683</v>
      </c>
      <c r="AB14" s="25">
        <f>((+REGRESSION!$L$10*(AA14*Q14)))</f>
        <v>977829.533115496</v>
      </c>
      <c r="AC14" s="25">
        <f t="shared" si="14"/>
        <v>55.530916532434794</v>
      </c>
      <c r="AD14" s="25">
        <f t="shared" si="15"/>
        <v>9872.163727787454</v>
      </c>
      <c r="AE14" s="10">
        <f t="shared" si="16"/>
        <v>-0.005593535913617775</v>
      </c>
      <c r="AF14" s="10">
        <f t="shared" si="17"/>
        <v>-0.03974181058870474</v>
      </c>
      <c r="AG14" s="25">
        <f t="shared" si="18"/>
        <v>9533.15008418283</v>
      </c>
      <c r="AH14" s="25">
        <f t="shared" si="19"/>
        <v>167866771.84576494</v>
      </c>
      <c r="AI14" s="21">
        <f t="shared" si="20"/>
        <v>9533.15008418283</v>
      </c>
      <c r="AJ14" s="28">
        <f t="shared" si="21"/>
        <v>0.04414263539434793</v>
      </c>
      <c r="AK14" s="5"/>
      <c r="AL14" s="5"/>
      <c r="AM14" s="5"/>
      <c r="AN14" s="5"/>
      <c r="AO14" s="5"/>
    </row>
    <row r="15" spans="1:41" ht="18.75">
      <c r="A15" s="9"/>
      <c r="B15" s="8" t="s">
        <v>10</v>
      </c>
      <c r="C15" s="24"/>
      <c r="D15" s="25">
        <f>F15/E15</f>
        <v>11785.875963008059</v>
      </c>
      <c r="E15" s="25">
        <f>SUM(E7:E14)</f>
        <v>184719.27312260264</v>
      </c>
      <c r="F15" s="25">
        <f>SUM(F7:F14)</f>
        <v>2177078441.000003</v>
      </c>
      <c r="G15" s="26">
        <f>F15/I15</f>
        <v>1.1219375725854281</v>
      </c>
      <c r="H15" s="25">
        <f>I15/E15</f>
        <v>10504.930266171867</v>
      </c>
      <c r="I15" s="25">
        <f>SUM(I7:I14)</f>
        <v>1940463082.9708958</v>
      </c>
      <c r="J15" s="25">
        <f>SUM(J7:J14)</f>
        <v>33784525.81024183</v>
      </c>
      <c r="K15" s="25">
        <f>SUM(K7:K14)</f>
        <v>1906678557.1606538</v>
      </c>
      <c r="L15" s="25">
        <f t="shared" si="4"/>
        <v>10322.033672659296</v>
      </c>
      <c r="M15" s="26">
        <f>L15/N15</f>
        <v>1.0093432117749381</v>
      </c>
      <c r="N15" s="25">
        <f>O15/E15</f>
        <v>10226.485453355273</v>
      </c>
      <c r="O15" s="25">
        <f>SUM(O7:O14)</f>
        <v>1889028959.5426555</v>
      </c>
      <c r="P15" s="26">
        <f>R15/N15</f>
        <v>0.9851303886658692</v>
      </c>
      <c r="Q15" s="25">
        <f>SUM(Q7:Q14)</f>
        <v>187507.43581543764</v>
      </c>
      <c r="R15" s="21">
        <f t="shared" si="8"/>
        <v>10074.421589349738</v>
      </c>
      <c r="S15" s="10">
        <f>'CFA Calculation'!J11</f>
        <v>-0.0039128351824071</v>
      </c>
      <c r="T15" s="21">
        <f>U15/Q15</f>
        <v>10113.503512875282</v>
      </c>
      <c r="U15" s="25">
        <f>SUM(U7:U14)</f>
        <v>1896357110.809665</v>
      </c>
      <c r="V15" s="10">
        <f>'POOR SHARE'!I11</f>
        <v>0.22243229720173974</v>
      </c>
      <c r="W15" s="25">
        <f>SUM(W7:W14)</f>
        <v>112276339.25039631</v>
      </c>
      <c r="X15" s="25">
        <f t="shared" si="11"/>
        <v>598.7833963070626</v>
      </c>
      <c r="Y15" s="25">
        <f t="shared" si="12"/>
        <v>9514.72011656822</v>
      </c>
      <c r="Z15" s="10">
        <f t="shared" si="13"/>
        <v>-0.059206327020578375</v>
      </c>
      <c r="AA15" s="27">
        <f>RESCMAD!I11</f>
        <v>0.0015732709410541275</v>
      </c>
      <c r="AB15" s="25">
        <f>SUM(AB7:AB14)</f>
        <v>72114928.06726782</v>
      </c>
      <c r="AC15" s="25">
        <f t="shared" si="14"/>
        <v>384.5976974387836</v>
      </c>
      <c r="AD15" s="25">
        <f t="shared" si="15"/>
        <v>9728.9058154365</v>
      </c>
      <c r="AE15" s="10">
        <f t="shared" si="16"/>
        <v>-0.03802813702978003</v>
      </c>
      <c r="AF15" s="10">
        <f t="shared" si="17"/>
        <v>-0.0972344640503584</v>
      </c>
      <c r="AG15" s="25">
        <f>AH15/Q15</f>
        <v>9130.122419129437</v>
      </c>
      <c r="AH15" s="25">
        <f>SUM(AH7:AH14)</f>
        <v>1711965843.492001</v>
      </c>
      <c r="AI15" s="21">
        <f t="shared" si="20"/>
        <v>9130.122419129437</v>
      </c>
      <c r="AJ15" s="28">
        <f>AI15/$AI$69-1</f>
        <v>-0.027142394510730306</v>
      </c>
      <c r="AK15" s="5"/>
      <c r="AL15" s="5"/>
      <c r="AM15" s="5"/>
      <c r="AN15" s="5"/>
      <c r="AO15" s="5"/>
    </row>
    <row r="16" spans="1:41" ht="18.75">
      <c r="A16" s="9"/>
      <c r="B16" s="8"/>
      <c r="C16" s="24"/>
      <c r="D16" s="25"/>
      <c r="E16" s="25"/>
      <c r="F16" s="25"/>
      <c r="G16" s="26"/>
      <c r="H16" s="25"/>
      <c r="I16" s="25"/>
      <c r="J16" s="25"/>
      <c r="K16" s="25"/>
      <c r="L16" s="25"/>
      <c r="M16" s="26"/>
      <c r="N16" s="25"/>
      <c r="O16" s="25"/>
      <c r="P16" s="26"/>
      <c r="Q16" s="25"/>
      <c r="R16" s="21"/>
      <c r="S16" s="10"/>
      <c r="T16" s="21"/>
      <c r="U16" s="21"/>
      <c r="V16" s="10"/>
      <c r="W16" s="25"/>
      <c r="X16" s="25"/>
      <c r="Y16" s="25"/>
      <c r="Z16" s="10"/>
      <c r="AA16" s="27"/>
      <c r="AB16" s="25"/>
      <c r="AC16" s="25"/>
      <c r="AD16" s="25"/>
      <c r="AE16" s="10"/>
      <c r="AF16" s="10"/>
      <c r="AG16" s="25"/>
      <c r="AH16" s="25"/>
      <c r="AI16" s="21"/>
      <c r="AJ16" s="28"/>
      <c r="AK16" s="5"/>
      <c r="AL16" s="5"/>
      <c r="AM16" s="5"/>
      <c r="AN16" s="5"/>
      <c r="AO16" s="5"/>
    </row>
    <row r="17" spans="1:41" ht="18.75">
      <c r="A17" s="8" t="s">
        <v>3</v>
      </c>
      <c r="B17" s="9"/>
      <c r="C17" s="24"/>
      <c r="D17" s="25"/>
      <c r="E17" s="25"/>
      <c r="F17" s="25"/>
      <c r="G17" s="26"/>
      <c r="H17" s="25"/>
      <c r="I17" s="25"/>
      <c r="J17" s="25"/>
      <c r="K17" s="25"/>
      <c r="L17" s="25"/>
      <c r="M17" s="26"/>
      <c r="N17" s="25"/>
      <c r="O17" s="25"/>
      <c r="P17" s="26"/>
      <c r="Q17" s="25"/>
      <c r="R17" s="21"/>
      <c r="S17" s="10"/>
      <c r="T17" s="21"/>
      <c r="U17" s="21"/>
      <c r="V17" s="10"/>
      <c r="W17" s="25"/>
      <c r="X17" s="25"/>
      <c r="Y17" s="25"/>
      <c r="Z17" s="10"/>
      <c r="AA17" s="27"/>
      <c r="AB17" s="25"/>
      <c r="AC17" s="25"/>
      <c r="AD17" s="25"/>
      <c r="AE17" s="10"/>
      <c r="AF17" s="10"/>
      <c r="AG17" s="25"/>
      <c r="AH17" s="25"/>
      <c r="AI17" s="21"/>
      <c r="AJ17" s="28"/>
      <c r="AK17" s="5"/>
      <c r="AL17" s="5"/>
      <c r="AM17" s="5"/>
      <c r="AN17" s="5"/>
      <c r="AO17" s="5"/>
    </row>
    <row r="18" spans="1:41" ht="18.75">
      <c r="A18" s="9">
        <f>'Variable Input'!A11</f>
        <v>210023</v>
      </c>
      <c r="B18" s="9" t="str">
        <f>'Variable Input'!B11</f>
        <v>Anne Arundel Medical Center</v>
      </c>
      <c r="C18" s="24">
        <f>'Variable Input'!C11</f>
        <v>3</v>
      </c>
      <c r="D18" s="25">
        <f>'Variable Input'!F11</f>
        <v>11132.8598900003</v>
      </c>
      <c r="E18" s="25">
        <f>'Variable Input'!E11</f>
        <v>31103.2493376677</v>
      </c>
      <c r="F18" s="25">
        <f aca="true" t="shared" si="22" ref="F18:F45">E18*D18</f>
        <v>346268116.99999917</v>
      </c>
      <c r="G18" s="26">
        <f>'Variable Input'!H11</f>
        <v>1.1168</v>
      </c>
      <c r="H18" s="25">
        <f aca="true" t="shared" si="23" ref="H18:H45">D18/G18</f>
        <v>9968.535001791099</v>
      </c>
      <c r="I18" s="25">
        <f aca="true" t="shared" si="24" ref="I18:I45">H18*E18</f>
        <v>310053829.6919763</v>
      </c>
      <c r="J18" s="25">
        <f>'Variable Input'!U11</f>
        <v>0</v>
      </c>
      <c r="K18" s="25">
        <f aca="true" t="shared" si="25" ref="K18:K45">I18-J18</f>
        <v>310053829.6919763</v>
      </c>
      <c r="L18" s="25">
        <f aca="true" t="shared" si="26" ref="L18:L46">K18/E18</f>
        <v>9968.535001791099</v>
      </c>
      <c r="M18" s="26">
        <f>'Variable Input'!W11</f>
        <v>1.02834</v>
      </c>
      <c r="N18" s="25">
        <f aca="true" t="shared" si="27" ref="N18:N45">L18/M18</f>
        <v>9693.812359522239</v>
      </c>
      <c r="O18" s="25">
        <f aca="true" t="shared" si="28" ref="O18:O45">N18*E18</f>
        <v>301509062.850785</v>
      </c>
      <c r="P18" s="26">
        <f>'Variable Input'!G11</f>
        <v>1.00869693672002</v>
      </c>
      <c r="Q18" s="25">
        <f aca="true" t="shared" si="29" ref="Q18:Q45">P18*E18</f>
        <v>31373.752328944403</v>
      </c>
      <c r="R18" s="21">
        <f aca="true" t="shared" si="30" ref="R18:R46">O18/Q18</f>
        <v>9610.232773228803</v>
      </c>
      <c r="S18" s="10">
        <f>'CFA Calculation'!J13</f>
        <v>0.010554645107498303</v>
      </c>
      <c r="T18" s="21">
        <f aca="true" t="shared" si="31" ref="T18:T46">R18/(1+S18)</f>
        <v>9509.859580336211</v>
      </c>
      <c r="U18" s="21">
        <f aca="true" t="shared" si="32" ref="U18:U45">T18*Q18</f>
        <v>298359979.15650743</v>
      </c>
      <c r="V18" s="10">
        <f>'POOR SHARE'!I13</f>
        <v>0.13397063573716494</v>
      </c>
      <c r="W18" s="25">
        <f>((+REGRESSION!$K$10*(V18*Q18)))</f>
        <v>11398948.82413418</v>
      </c>
      <c r="X18" s="25">
        <f aca="true" t="shared" si="33" ref="X18:X46">W18/Q18</f>
        <v>363.3275581645324</v>
      </c>
      <c r="Y18" s="25">
        <f aca="true" t="shared" si="34" ref="Y18:Y46">T18-X18</f>
        <v>9146.53202217168</v>
      </c>
      <c r="Z18" s="10">
        <f aca="true" t="shared" si="35" ref="Z18:Z46">(Y18/T18)-1</f>
        <v>-0.03820535467377395</v>
      </c>
      <c r="AA18" s="27">
        <f>RESCMAD!I13</f>
        <v>0</v>
      </c>
      <c r="AB18" s="25">
        <f>((+REGRESSION!$L$10*(AA18*Q18)))</f>
        <v>0</v>
      </c>
      <c r="AC18" s="25">
        <f aca="true" t="shared" si="36" ref="AC18:AC46">AB18/Q18</f>
        <v>0</v>
      </c>
      <c r="AD18" s="25">
        <f aca="true" t="shared" si="37" ref="AD18:AD46">T18-AC18</f>
        <v>9509.859580336211</v>
      </c>
      <c r="AE18" s="10">
        <f aca="true" t="shared" si="38" ref="AE18:AE46">(AD18/T18)-1</f>
        <v>0</v>
      </c>
      <c r="AF18" s="10">
        <f aca="true" t="shared" si="39" ref="AF18:AF46">AE18+Z18</f>
        <v>-0.03820535467377395</v>
      </c>
      <c r="AG18" s="25">
        <f aca="true" t="shared" si="40" ref="AG18:AG45">T18*(1+AF18)</f>
        <v>9146.53202217168</v>
      </c>
      <c r="AH18" s="25">
        <f aca="true" t="shared" si="41" ref="AH18:AH45">AG18*Q18</f>
        <v>286961030.33237326</v>
      </c>
      <c r="AI18" s="21">
        <f aca="true" t="shared" si="42" ref="AI18:AI46">AG18</f>
        <v>9146.53202217168</v>
      </c>
      <c r="AJ18" s="28">
        <f aca="true" t="shared" si="43" ref="AJ18:AJ45">AI18/$AI$46-1</f>
        <v>-0.006886782141121817</v>
      </c>
      <c r="AK18" s="5"/>
      <c r="AL18" s="5"/>
      <c r="AM18" s="5"/>
      <c r="AN18" s="5"/>
      <c r="AO18" s="5"/>
    </row>
    <row r="19" spans="1:41" ht="18.75">
      <c r="A19" s="9">
        <f>'Variable Input'!A12</f>
        <v>210061</v>
      </c>
      <c r="B19" s="9" t="str">
        <f>'Variable Input'!B12</f>
        <v>Atlantic General Hospital</v>
      </c>
      <c r="C19" s="24">
        <f>'Variable Input'!C12</f>
        <v>3</v>
      </c>
      <c r="D19" s="25">
        <f>'Variable Input'!F12</f>
        <v>9668.18757142537</v>
      </c>
      <c r="E19" s="25">
        <f>'Variable Input'!E12</f>
        <v>6456.69010234116</v>
      </c>
      <c r="F19" s="25">
        <f t="shared" si="22"/>
        <v>62424491</v>
      </c>
      <c r="G19" s="26">
        <f>'Variable Input'!H12</f>
        <v>1.12488</v>
      </c>
      <c r="H19" s="25">
        <f t="shared" si="23"/>
        <v>8594.861293138261</v>
      </c>
      <c r="I19" s="25">
        <f t="shared" si="24"/>
        <v>55494355.84240095</v>
      </c>
      <c r="J19" s="25">
        <f>'Variable Input'!U12</f>
        <v>0</v>
      </c>
      <c r="K19" s="25">
        <f t="shared" si="25"/>
        <v>55494355.84240095</v>
      </c>
      <c r="L19" s="25">
        <f t="shared" si="26"/>
        <v>8594.861293138261</v>
      </c>
      <c r="M19" s="26">
        <f>'Variable Input'!W12</f>
        <v>0.97081</v>
      </c>
      <c r="N19" s="25">
        <f t="shared" si="27"/>
        <v>8853.28879300611</v>
      </c>
      <c r="O19" s="25">
        <f t="shared" si="28"/>
        <v>57162942.12297046</v>
      </c>
      <c r="P19" s="26">
        <f>'Variable Input'!G12</f>
        <v>0.88137883264223</v>
      </c>
      <c r="Q19" s="25">
        <f t="shared" si="29"/>
        <v>5690.789985134093</v>
      </c>
      <c r="R19" s="21">
        <f t="shared" si="30"/>
        <v>10044.816672605346</v>
      </c>
      <c r="S19" s="10">
        <f>'CFA Calculation'!J14</f>
        <v>-0.005131052529557763</v>
      </c>
      <c r="T19" s="21">
        <f t="shared" si="31"/>
        <v>10096.62297546359</v>
      </c>
      <c r="U19" s="21">
        <f t="shared" si="32"/>
        <v>57457760.91244298</v>
      </c>
      <c r="V19" s="10">
        <f>'POOR SHARE'!I14</f>
        <v>0.1692074533695389</v>
      </c>
      <c r="W19" s="25">
        <f>((+REGRESSION!$K$10*(V19*Q19)))</f>
        <v>2611444.3149350756</v>
      </c>
      <c r="X19" s="25">
        <f t="shared" si="33"/>
        <v>458.8895956021723</v>
      </c>
      <c r="Y19" s="25">
        <f t="shared" si="34"/>
        <v>9637.733379861418</v>
      </c>
      <c r="Z19" s="10">
        <f t="shared" si="35"/>
        <v>-0.04544980997283421</v>
      </c>
      <c r="AA19" s="27">
        <f>RESCMAD!I14</f>
        <v>0</v>
      </c>
      <c r="AB19" s="25">
        <f>((+REGRESSION!$L$10*(AA19*Q19)))</f>
        <v>0</v>
      </c>
      <c r="AC19" s="25">
        <f t="shared" si="36"/>
        <v>0</v>
      </c>
      <c r="AD19" s="25">
        <f t="shared" si="37"/>
        <v>10096.62297546359</v>
      </c>
      <c r="AE19" s="10">
        <f t="shared" si="38"/>
        <v>0</v>
      </c>
      <c r="AF19" s="10">
        <f t="shared" si="39"/>
        <v>-0.04544980997283421</v>
      </c>
      <c r="AG19" s="25">
        <f t="shared" si="40"/>
        <v>9637.733379861418</v>
      </c>
      <c r="AH19" s="25">
        <f t="shared" si="41"/>
        <v>54846316.59750791</v>
      </c>
      <c r="AI19" s="21">
        <f t="shared" si="42"/>
        <v>9637.733379861418</v>
      </c>
      <c r="AJ19" s="28">
        <f t="shared" si="43"/>
        <v>0.046446936012316975</v>
      </c>
      <c r="AK19" s="5"/>
      <c r="AL19" s="5"/>
      <c r="AM19" s="5"/>
      <c r="AN19" s="5"/>
      <c r="AO19" s="5"/>
    </row>
    <row r="20" spans="1:41" ht="18.75">
      <c r="A20" s="9">
        <f>'Variable Input'!A13</f>
        <v>210039</v>
      </c>
      <c r="B20" s="9" t="str">
        <f>'Variable Input'!B13</f>
        <v>Calvert Memorial Hospital</v>
      </c>
      <c r="C20" s="24">
        <f>'Variable Input'!C13</f>
        <v>3</v>
      </c>
      <c r="D20" s="25">
        <f>'Variable Input'!F13</f>
        <v>9480.1875736841</v>
      </c>
      <c r="E20" s="25">
        <f>'Variable Input'!E13</f>
        <v>10760.715144833</v>
      </c>
      <c r="F20" s="25">
        <f t="shared" si="22"/>
        <v>102013598.0000001</v>
      </c>
      <c r="G20" s="26">
        <f>'Variable Input'!H13</f>
        <v>1.11743</v>
      </c>
      <c r="H20" s="25">
        <f t="shared" si="23"/>
        <v>8483.920758959488</v>
      </c>
      <c r="I20" s="25">
        <f t="shared" si="24"/>
        <v>91293054.59849845</v>
      </c>
      <c r="J20" s="25">
        <f>'Variable Input'!U13</f>
        <v>0</v>
      </c>
      <c r="K20" s="25">
        <f t="shared" si="25"/>
        <v>91293054.59849845</v>
      </c>
      <c r="L20" s="25">
        <f t="shared" si="26"/>
        <v>8483.920758959488</v>
      </c>
      <c r="M20" s="26">
        <f>'Variable Input'!W13</f>
        <v>0.9784</v>
      </c>
      <c r="N20" s="25">
        <f t="shared" si="27"/>
        <v>8671.219091332265</v>
      </c>
      <c r="O20" s="25">
        <f t="shared" si="28"/>
        <v>93308518.60026415</v>
      </c>
      <c r="P20" s="26">
        <f>'Variable Input'!G13</f>
        <v>0.914012293717628</v>
      </c>
      <c r="Q20" s="25">
        <f t="shared" si="29"/>
        <v>9835.42593157083</v>
      </c>
      <c r="R20" s="21">
        <f t="shared" si="30"/>
        <v>9486.982998952006</v>
      </c>
      <c r="S20" s="10">
        <f>'CFA Calculation'!J15</f>
        <v>0.011133948540595677</v>
      </c>
      <c r="T20" s="21">
        <f t="shared" si="31"/>
        <v>9382.518520562873</v>
      </c>
      <c r="U20" s="21">
        <f t="shared" si="32"/>
        <v>92281065.96058767</v>
      </c>
      <c r="V20" s="10">
        <f>'POOR SHARE'!I15</f>
        <v>0.19302407782931624</v>
      </c>
      <c r="W20" s="25">
        <f>((+REGRESSION!$K$10*(V20*Q20)))</f>
        <v>5148650.122556067</v>
      </c>
      <c r="X20" s="25">
        <f t="shared" si="33"/>
        <v>523.4801378585308</v>
      </c>
      <c r="Y20" s="25">
        <f t="shared" si="34"/>
        <v>8859.038382704342</v>
      </c>
      <c r="Z20" s="10">
        <f t="shared" si="35"/>
        <v>-0.05579313664143204</v>
      </c>
      <c r="AA20" s="27">
        <f>RESCMAD!I15</f>
        <v>0</v>
      </c>
      <c r="AB20" s="25">
        <f>((+REGRESSION!$L$10*(AA20*Q20)))</f>
        <v>0</v>
      </c>
      <c r="AC20" s="25">
        <f t="shared" si="36"/>
        <v>0</v>
      </c>
      <c r="AD20" s="25">
        <f t="shared" si="37"/>
        <v>9382.518520562873</v>
      </c>
      <c r="AE20" s="10">
        <f t="shared" si="38"/>
        <v>0</v>
      </c>
      <c r="AF20" s="10">
        <f t="shared" si="39"/>
        <v>-0.05579313664143204</v>
      </c>
      <c r="AG20" s="25">
        <f t="shared" si="40"/>
        <v>8859.038382704342</v>
      </c>
      <c r="AH20" s="25">
        <f t="shared" si="41"/>
        <v>87132415.83803159</v>
      </c>
      <c r="AI20" s="21">
        <f t="shared" si="42"/>
        <v>8859.038382704342</v>
      </c>
      <c r="AJ20" s="28">
        <f t="shared" si="43"/>
        <v>-0.03810229996943815</v>
      </c>
      <c r="AK20" s="5"/>
      <c r="AL20" s="5"/>
      <c r="AM20" s="5"/>
      <c r="AN20" s="5"/>
      <c r="AO20" s="5"/>
    </row>
    <row r="21" spans="1:41" ht="18.75">
      <c r="A21" s="9">
        <f>'Variable Input'!A14</f>
        <v>210033</v>
      </c>
      <c r="B21" s="9" t="str">
        <f>'Variable Input'!B14</f>
        <v>Carroll Hospital Center</v>
      </c>
      <c r="C21" s="24">
        <f>'Variable Input'!C14</f>
        <v>3</v>
      </c>
      <c r="D21" s="25">
        <f>'Variable Input'!F14</f>
        <v>10598.580027055</v>
      </c>
      <c r="E21" s="25">
        <f>'Variable Input'!E14</f>
        <v>16216.4572576009</v>
      </c>
      <c r="F21" s="25">
        <f t="shared" si="22"/>
        <v>171871420</v>
      </c>
      <c r="G21" s="26">
        <f>'Variable Input'!H14</f>
        <v>1.12229</v>
      </c>
      <c r="H21" s="25">
        <f t="shared" si="23"/>
        <v>9443.708869414324</v>
      </c>
      <c r="I21" s="25">
        <f t="shared" si="24"/>
        <v>153143501.2340839</v>
      </c>
      <c r="J21" s="25">
        <f>'Variable Input'!U14</f>
        <v>0</v>
      </c>
      <c r="K21" s="25">
        <f t="shared" si="25"/>
        <v>153143501.2340839</v>
      </c>
      <c r="L21" s="25">
        <f t="shared" si="26"/>
        <v>9443.708869414324</v>
      </c>
      <c r="M21" s="26">
        <f>'Variable Input'!W14</f>
        <v>1.01996</v>
      </c>
      <c r="N21" s="25">
        <f t="shared" si="27"/>
        <v>9258.901201433708</v>
      </c>
      <c r="O21" s="25">
        <f t="shared" si="28"/>
        <v>150146575.58539933</v>
      </c>
      <c r="P21" s="26">
        <f>'Variable Input'!G14</f>
        <v>0.955525877341636</v>
      </c>
      <c r="Q21" s="25">
        <f t="shared" si="29"/>
        <v>15495.244548442239</v>
      </c>
      <c r="R21" s="21">
        <f t="shared" si="30"/>
        <v>9689.848722038647</v>
      </c>
      <c r="S21" s="10">
        <f>'CFA Calculation'!J16</f>
        <v>0.02766561641363234</v>
      </c>
      <c r="T21" s="21">
        <f t="shared" si="31"/>
        <v>9428.989904181548</v>
      </c>
      <c r="U21" s="21">
        <f t="shared" si="32"/>
        <v>146104504.41008604</v>
      </c>
      <c r="V21" s="10">
        <f>'POOR SHARE'!I16</f>
        <v>0.16512554425861262</v>
      </c>
      <c r="W21" s="25">
        <f>((+REGRESSION!$K$10*(V21*Q21)))</f>
        <v>6939072.3972142795</v>
      </c>
      <c r="X21" s="25">
        <f t="shared" si="33"/>
        <v>447.81948264971885</v>
      </c>
      <c r="Y21" s="25">
        <f t="shared" si="34"/>
        <v>8981.17042153183</v>
      </c>
      <c r="Z21" s="10">
        <f t="shared" si="35"/>
        <v>-0.0474938977770164</v>
      </c>
      <c r="AA21" s="27">
        <f>RESCMAD!I16</f>
        <v>0</v>
      </c>
      <c r="AB21" s="25">
        <f>((+REGRESSION!$L$10*(AA21*Q21)))</f>
        <v>0</v>
      </c>
      <c r="AC21" s="25">
        <f t="shared" si="36"/>
        <v>0</v>
      </c>
      <c r="AD21" s="25">
        <f t="shared" si="37"/>
        <v>9428.989904181548</v>
      </c>
      <c r="AE21" s="10">
        <f t="shared" si="38"/>
        <v>0</v>
      </c>
      <c r="AF21" s="10">
        <f t="shared" si="39"/>
        <v>-0.0474938977770164</v>
      </c>
      <c r="AG21" s="25">
        <f t="shared" si="40"/>
        <v>8981.17042153183</v>
      </c>
      <c r="AH21" s="25">
        <f t="shared" si="41"/>
        <v>139165432.01287177</v>
      </c>
      <c r="AI21" s="21">
        <f t="shared" si="42"/>
        <v>8981.17042153183</v>
      </c>
      <c r="AJ21" s="28">
        <f t="shared" si="43"/>
        <v>-0.02484143325081567</v>
      </c>
      <c r="AK21" s="5"/>
      <c r="AL21" s="5"/>
      <c r="AM21" s="5"/>
      <c r="AN21" s="5"/>
      <c r="AO21" s="5"/>
    </row>
    <row r="22" spans="1:41" ht="18.75">
      <c r="A22" s="9">
        <f>'Variable Input'!A15</f>
        <v>210030</v>
      </c>
      <c r="B22" s="9" t="str">
        <f>'Variable Input'!B15</f>
        <v>Chester River Hospital Center</v>
      </c>
      <c r="C22" s="24">
        <f>'Variable Input'!C15</f>
        <v>3</v>
      </c>
      <c r="D22" s="25">
        <f>'Variable Input'!F15</f>
        <v>9737.80830291902</v>
      </c>
      <c r="E22" s="25">
        <f>'Variable Input'!E15</f>
        <v>4729.36368917787</v>
      </c>
      <c r="F22" s="25">
        <f t="shared" si="22"/>
        <v>46053636.999999985</v>
      </c>
      <c r="G22" s="26">
        <f>'Variable Input'!H15</f>
        <v>1.12668</v>
      </c>
      <c r="H22" s="25">
        <f t="shared" si="23"/>
        <v>8642.922837823535</v>
      </c>
      <c r="I22" s="25">
        <f t="shared" si="24"/>
        <v>40875525.43756878</v>
      </c>
      <c r="J22" s="25">
        <f>'Variable Input'!U15</f>
        <v>0</v>
      </c>
      <c r="K22" s="25">
        <f t="shared" si="25"/>
        <v>40875525.43756878</v>
      </c>
      <c r="L22" s="25">
        <f t="shared" si="26"/>
        <v>8642.922837823535</v>
      </c>
      <c r="M22" s="26">
        <f>'Variable Input'!W15</f>
        <v>0.99413</v>
      </c>
      <c r="N22" s="25">
        <f t="shared" si="27"/>
        <v>8693.956361666518</v>
      </c>
      <c r="O22" s="25">
        <f t="shared" si="28"/>
        <v>41116881.53216258</v>
      </c>
      <c r="P22" s="26">
        <f>'Variable Input'!G15</f>
        <v>0.829918856902085</v>
      </c>
      <c r="Q22" s="25">
        <f t="shared" si="29"/>
        <v>3924.9881067967253</v>
      </c>
      <c r="R22" s="21">
        <f t="shared" si="30"/>
        <v>10475.670349411334</v>
      </c>
      <c r="S22" s="10">
        <f>'CFA Calculation'!J17</f>
        <v>-0.00899151824514173</v>
      </c>
      <c r="T22" s="21">
        <f t="shared" si="31"/>
        <v>10570.717145489232</v>
      </c>
      <c r="U22" s="21">
        <f t="shared" si="32"/>
        <v>41489939.07635747</v>
      </c>
      <c r="V22" s="10">
        <f>'POOR SHARE'!I17</f>
        <v>0.23286325008380995</v>
      </c>
      <c r="W22" s="25">
        <f>((+REGRESSION!$K$10*(V22*Q22)))</f>
        <v>2478723.1425351836</v>
      </c>
      <c r="X22" s="25">
        <f t="shared" si="33"/>
        <v>631.5237333440298</v>
      </c>
      <c r="Y22" s="25">
        <f t="shared" si="34"/>
        <v>9939.193412145203</v>
      </c>
      <c r="Z22" s="10">
        <f t="shared" si="35"/>
        <v>-0.05974275204341406</v>
      </c>
      <c r="AA22" s="27">
        <f>RESCMAD!I17</f>
        <v>0</v>
      </c>
      <c r="AB22" s="25">
        <f>((+REGRESSION!$L$10*(AA22*Q22)))</f>
        <v>0</v>
      </c>
      <c r="AC22" s="25">
        <f t="shared" si="36"/>
        <v>0</v>
      </c>
      <c r="AD22" s="25">
        <f t="shared" si="37"/>
        <v>10570.717145489232</v>
      </c>
      <c r="AE22" s="10">
        <f t="shared" si="38"/>
        <v>0</v>
      </c>
      <c r="AF22" s="10">
        <f t="shared" si="39"/>
        <v>-0.05974275204341406</v>
      </c>
      <c r="AG22" s="25">
        <f t="shared" si="40"/>
        <v>9939.193412145203</v>
      </c>
      <c r="AH22" s="25">
        <f t="shared" si="41"/>
        <v>39011215.93382229</v>
      </c>
      <c r="AI22" s="21">
        <f t="shared" si="42"/>
        <v>9939.193412145203</v>
      </c>
      <c r="AJ22" s="28">
        <f t="shared" si="43"/>
        <v>0.07917889846447568</v>
      </c>
      <c r="AK22" s="5"/>
      <c r="AL22" s="5"/>
      <c r="AM22" s="5"/>
      <c r="AN22" s="5"/>
      <c r="AO22" s="5"/>
    </row>
    <row r="23" spans="1:41" ht="18.75">
      <c r="A23" s="9">
        <f>'Variable Input'!A16</f>
        <v>210035</v>
      </c>
      <c r="B23" s="9" t="str">
        <f>'Variable Input'!B16</f>
        <v>Civista Medical Center</v>
      </c>
      <c r="C23" s="24">
        <f>'Variable Input'!C16</f>
        <v>3</v>
      </c>
      <c r="D23" s="25">
        <f>'Variable Input'!F16</f>
        <v>9344.18840624059</v>
      </c>
      <c r="E23" s="25">
        <f>'Variable Input'!E16</f>
        <v>10407.1097212738</v>
      </c>
      <c r="F23" s="25">
        <f t="shared" si="22"/>
        <v>97245994.00000039</v>
      </c>
      <c r="G23" s="26">
        <f>'Variable Input'!H16</f>
        <v>1.1222</v>
      </c>
      <c r="H23" s="25">
        <f t="shared" si="23"/>
        <v>8326.669404955079</v>
      </c>
      <c r="I23" s="25">
        <f t="shared" si="24"/>
        <v>86656562.11014113</v>
      </c>
      <c r="J23" s="25">
        <f>'Variable Input'!U16</f>
        <v>0</v>
      </c>
      <c r="K23" s="25">
        <f t="shared" si="25"/>
        <v>86656562.11014113</v>
      </c>
      <c r="L23" s="25">
        <f t="shared" si="26"/>
        <v>8326.669404955079</v>
      </c>
      <c r="M23" s="26">
        <f>'Variable Input'!W16</f>
        <v>0.99838</v>
      </c>
      <c r="N23" s="25">
        <f t="shared" si="27"/>
        <v>8340.180497360803</v>
      </c>
      <c r="O23" s="25">
        <f t="shared" si="28"/>
        <v>86797173.53126177</v>
      </c>
      <c r="P23" s="26">
        <f>'Variable Input'!G16</f>
        <v>0.8414552377943</v>
      </c>
      <c r="Q23" s="25">
        <f t="shared" si="29"/>
        <v>8757.116985265817</v>
      </c>
      <c r="R23" s="21">
        <f t="shared" si="30"/>
        <v>9911.615167103662</v>
      </c>
      <c r="S23" s="10">
        <f>'CFA Calculation'!J18</f>
        <v>0.009253406356101314</v>
      </c>
      <c r="T23" s="21">
        <f t="shared" si="31"/>
        <v>9820.739870365604</v>
      </c>
      <c r="U23" s="21">
        <f t="shared" si="32"/>
        <v>86001367.92665584</v>
      </c>
      <c r="V23" s="10">
        <f>'POOR SHARE'!I18</f>
        <v>0.24427634335250462</v>
      </c>
      <c r="W23" s="25">
        <f>((+REGRESSION!$K$10*(V23*Q23)))</f>
        <v>5801379.600993886</v>
      </c>
      <c r="X23" s="25">
        <f t="shared" si="33"/>
        <v>662.4759736286414</v>
      </c>
      <c r="Y23" s="25">
        <f t="shared" si="34"/>
        <v>9158.263896736962</v>
      </c>
      <c r="Z23" s="10">
        <f t="shared" si="35"/>
        <v>-0.06745682936045216</v>
      </c>
      <c r="AA23" s="27">
        <f>RESCMAD!I18</f>
        <v>0</v>
      </c>
      <c r="AB23" s="25">
        <f>((+REGRESSION!$L$10*(AA23*Q23)))</f>
        <v>0</v>
      </c>
      <c r="AC23" s="25">
        <f t="shared" si="36"/>
        <v>0</v>
      </c>
      <c r="AD23" s="25">
        <f t="shared" si="37"/>
        <v>9820.739870365604</v>
      </c>
      <c r="AE23" s="10">
        <f t="shared" si="38"/>
        <v>0</v>
      </c>
      <c r="AF23" s="10">
        <f t="shared" si="39"/>
        <v>-0.06745682936045216</v>
      </c>
      <c r="AG23" s="25">
        <f t="shared" si="40"/>
        <v>9158.263896736962</v>
      </c>
      <c r="AH23" s="25">
        <f t="shared" si="41"/>
        <v>80199988.32566196</v>
      </c>
      <c r="AI23" s="21">
        <f t="shared" si="42"/>
        <v>9158.263896736962</v>
      </c>
      <c r="AJ23" s="28">
        <f t="shared" si="43"/>
        <v>-0.005612957299881205</v>
      </c>
      <c r="AK23" s="5"/>
      <c r="AL23" s="5"/>
      <c r="AM23" s="5"/>
      <c r="AN23" s="5"/>
      <c r="AO23" s="5"/>
    </row>
    <row r="24" spans="1:41" ht="18.75">
      <c r="A24" s="9">
        <f>'Variable Input'!A17</f>
        <v>210051</v>
      </c>
      <c r="B24" s="9" t="str">
        <f>'Variable Input'!B17</f>
        <v>Doctors Community Hospital</v>
      </c>
      <c r="C24" s="24">
        <f>'Variable Input'!C17</f>
        <v>3</v>
      </c>
      <c r="D24" s="25">
        <f>'Variable Input'!F17</f>
        <v>12571.1834789648</v>
      </c>
      <c r="E24" s="25">
        <f>'Variable Input'!E17</f>
        <v>13845.7602095498</v>
      </c>
      <c r="F24" s="25">
        <f t="shared" si="22"/>
        <v>174057592.00000066</v>
      </c>
      <c r="G24" s="26">
        <f>'Variable Input'!H17</f>
        <v>1.11998</v>
      </c>
      <c r="H24" s="25">
        <f t="shared" si="23"/>
        <v>11224.471400350722</v>
      </c>
      <c r="I24" s="25">
        <f t="shared" si="24"/>
        <v>155411339.48820576</v>
      </c>
      <c r="J24" s="25">
        <f>'Variable Input'!U17</f>
        <v>0</v>
      </c>
      <c r="K24" s="25">
        <f t="shared" si="25"/>
        <v>155411339.48820576</v>
      </c>
      <c r="L24" s="25">
        <f t="shared" si="26"/>
        <v>11224.471400350722</v>
      </c>
      <c r="M24" s="26">
        <f>'Variable Input'!W17</f>
        <v>1.01029</v>
      </c>
      <c r="N24" s="25">
        <f t="shared" si="27"/>
        <v>11110.147977660596</v>
      </c>
      <c r="O24" s="25">
        <f t="shared" si="28"/>
        <v>153828444.79130325</v>
      </c>
      <c r="P24" s="26">
        <f>'Variable Input'!G17</f>
        <v>1.07978652153847</v>
      </c>
      <c r="Q24" s="25">
        <f t="shared" si="29"/>
        <v>14950.465254725537</v>
      </c>
      <c r="R24" s="21">
        <f t="shared" si="30"/>
        <v>10289.207872155097</v>
      </c>
      <c r="S24" s="10">
        <f>'CFA Calculation'!J19</f>
        <v>0.0009642589537903201</v>
      </c>
      <c r="T24" s="21">
        <f t="shared" si="31"/>
        <v>10279.295968978347</v>
      </c>
      <c r="U24" s="21">
        <f t="shared" si="32"/>
        <v>153680257.22725105</v>
      </c>
      <c r="V24" s="10">
        <f>'POOR SHARE'!I19</f>
        <v>0.24221549123809458</v>
      </c>
      <c r="W24" s="25">
        <f>((+REGRESSION!$K$10*(V24*Q24)))</f>
        <v>9820765.598389177</v>
      </c>
      <c r="X24" s="25">
        <f t="shared" si="33"/>
        <v>656.8869550922526</v>
      </c>
      <c r="Y24" s="25">
        <f t="shared" si="34"/>
        <v>9622.409013886096</v>
      </c>
      <c r="Z24" s="10">
        <f t="shared" si="35"/>
        <v>-0.06390388574029349</v>
      </c>
      <c r="AA24" s="27">
        <f>RESCMAD!I19</f>
        <v>0</v>
      </c>
      <c r="AB24" s="25">
        <f>((+REGRESSION!$L$10*(AA24*Q24)))</f>
        <v>0</v>
      </c>
      <c r="AC24" s="25">
        <f t="shared" si="36"/>
        <v>0</v>
      </c>
      <c r="AD24" s="25">
        <f t="shared" si="37"/>
        <v>10279.295968978347</v>
      </c>
      <c r="AE24" s="10">
        <f t="shared" si="38"/>
        <v>0</v>
      </c>
      <c r="AF24" s="10">
        <f t="shared" si="39"/>
        <v>-0.06390388574029349</v>
      </c>
      <c r="AG24" s="25">
        <f t="shared" si="40"/>
        <v>9622.409013886096</v>
      </c>
      <c r="AH24" s="25">
        <f t="shared" si="41"/>
        <v>143859491.6288619</v>
      </c>
      <c r="AI24" s="21">
        <f t="shared" si="42"/>
        <v>9622.409013886096</v>
      </c>
      <c r="AJ24" s="28">
        <f t="shared" si="43"/>
        <v>0.0447830452208664</v>
      </c>
      <c r="AK24" s="5"/>
      <c r="AL24" s="5"/>
      <c r="AM24" s="5"/>
      <c r="AN24" s="5"/>
      <c r="AO24" s="5"/>
    </row>
    <row r="25" spans="1:41" ht="18.75">
      <c r="A25" s="9">
        <f>'Variable Input'!A18</f>
        <v>210010</v>
      </c>
      <c r="B25" s="9" t="str">
        <f>'Variable Input'!B18</f>
        <v>Dorchester General Hospital</v>
      </c>
      <c r="C25" s="24">
        <f>'Variable Input'!C18</f>
        <v>3</v>
      </c>
      <c r="D25" s="25">
        <f>'Variable Input'!F18</f>
        <v>9820.98996521961</v>
      </c>
      <c r="E25" s="25">
        <f>'Variable Input'!E18</f>
        <v>4822.31691181053</v>
      </c>
      <c r="F25" s="25">
        <f t="shared" si="22"/>
        <v>47359926.00000004</v>
      </c>
      <c r="G25" s="26">
        <f>'Variable Input'!H18</f>
        <v>1.12913</v>
      </c>
      <c r="H25" s="25">
        <f t="shared" si="23"/>
        <v>8697.83812777945</v>
      </c>
      <c r="I25" s="25">
        <f t="shared" si="24"/>
        <v>41943731.89978128</v>
      </c>
      <c r="J25" s="25">
        <f>'Variable Input'!U18</f>
        <v>834100</v>
      </c>
      <c r="K25" s="25">
        <f t="shared" si="25"/>
        <v>41109631.89978128</v>
      </c>
      <c r="L25" s="25">
        <f t="shared" si="26"/>
        <v>8524.871478085157</v>
      </c>
      <c r="M25" s="26">
        <f>'Variable Input'!W18</f>
        <v>0.98662</v>
      </c>
      <c r="N25" s="25">
        <f t="shared" si="27"/>
        <v>8640.481115409333</v>
      </c>
      <c r="O25" s="25">
        <f t="shared" si="28"/>
        <v>41667138.20901794</v>
      </c>
      <c r="P25" s="26">
        <f>'Variable Input'!G18</f>
        <v>0.8870356234356</v>
      </c>
      <c r="Q25" s="25">
        <f t="shared" si="29"/>
        <v>4277.566888271891</v>
      </c>
      <c r="R25" s="21">
        <f t="shared" si="30"/>
        <v>9740.85018360781</v>
      </c>
      <c r="S25" s="10">
        <f>'CFA Calculation'!J20</f>
        <v>0.00018019467635103925</v>
      </c>
      <c r="T25" s="21">
        <f t="shared" si="31"/>
        <v>9739.095250491195</v>
      </c>
      <c r="U25" s="21">
        <f t="shared" si="32"/>
        <v>41659631.36522717</v>
      </c>
      <c r="V25" s="10">
        <f>'POOR SHARE'!I20</f>
        <v>0.34525219063897367</v>
      </c>
      <c r="W25" s="25">
        <f>((+REGRESSION!$K$10*(V25*Q25)))</f>
        <v>4005179.40224739</v>
      </c>
      <c r="X25" s="25">
        <f t="shared" si="33"/>
        <v>936.3218640084096</v>
      </c>
      <c r="Y25" s="25">
        <f t="shared" si="34"/>
        <v>8802.773386482786</v>
      </c>
      <c r="Z25" s="10">
        <f t="shared" si="35"/>
        <v>-0.09614053871802775</v>
      </c>
      <c r="AA25" s="27">
        <f>RESCMAD!I20</f>
        <v>0</v>
      </c>
      <c r="AB25" s="25">
        <f>((+REGRESSION!$L$10*(AA25*Q25)))</f>
        <v>0</v>
      </c>
      <c r="AC25" s="25">
        <f t="shared" si="36"/>
        <v>0</v>
      </c>
      <c r="AD25" s="25">
        <f t="shared" si="37"/>
        <v>9739.095250491195</v>
      </c>
      <c r="AE25" s="10">
        <f t="shared" si="38"/>
        <v>0</v>
      </c>
      <c r="AF25" s="10">
        <f t="shared" si="39"/>
        <v>-0.09614053871802775</v>
      </c>
      <c r="AG25" s="25">
        <f t="shared" si="40"/>
        <v>8802.773386482786</v>
      </c>
      <c r="AH25" s="25">
        <f t="shared" si="41"/>
        <v>37654451.962979786</v>
      </c>
      <c r="AI25" s="21">
        <f t="shared" si="42"/>
        <v>8802.773386482786</v>
      </c>
      <c r="AJ25" s="28">
        <f t="shared" si="43"/>
        <v>-0.044211447274116855</v>
      </c>
      <c r="AK25" s="5"/>
      <c r="AL25" s="5"/>
      <c r="AM25" s="5"/>
      <c r="AN25" s="5"/>
      <c r="AO25" s="5"/>
    </row>
    <row r="26" spans="1:41" ht="18.75">
      <c r="A26" s="9">
        <f>'Variable Input'!A19</f>
        <v>210060</v>
      </c>
      <c r="B26" s="9" t="str">
        <f>'Variable Input'!B19</f>
        <v>Fort Washington Medical Center</v>
      </c>
      <c r="C26" s="24">
        <f>'Variable Input'!C19</f>
        <v>3</v>
      </c>
      <c r="D26" s="25">
        <f>'Variable Input'!F19</f>
        <v>6726.03952218043</v>
      </c>
      <c r="E26" s="25">
        <f>'Variable Input'!E19</f>
        <v>5568.79406915195</v>
      </c>
      <c r="F26" s="25">
        <f t="shared" si="22"/>
        <v>37455928.99999999</v>
      </c>
      <c r="G26" s="26">
        <f>'Variable Input'!H19</f>
        <v>1.118</v>
      </c>
      <c r="H26" s="25">
        <f t="shared" si="23"/>
        <v>6016.13552967838</v>
      </c>
      <c r="I26" s="25">
        <f t="shared" si="24"/>
        <v>33502619.85688729</v>
      </c>
      <c r="J26" s="25">
        <f>'Variable Input'!U19</f>
        <v>0</v>
      </c>
      <c r="K26" s="25">
        <f t="shared" si="25"/>
        <v>33502619.85688729</v>
      </c>
      <c r="L26" s="25">
        <f t="shared" si="26"/>
        <v>6016.13552967838</v>
      </c>
      <c r="M26" s="26">
        <f>'Variable Input'!W19</f>
        <v>0.9914</v>
      </c>
      <c r="N26" s="25">
        <f t="shared" si="27"/>
        <v>6068.323108410713</v>
      </c>
      <c r="O26" s="25">
        <f t="shared" si="28"/>
        <v>33793241.7358153</v>
      </c>
      <c r="P26" s="26">
        <f>'Variable Input'!G19</f>
        <v>0.648061442121405</v>
      </c>
      <c r="Q26" s="25">
        <f t="shared" si="29"/>
        <v>3608.9207153317398</v>
      </c>
      <c r="R26" s="21">
        <f t="shared" si="30"/>
        <v>9363.80829655022</v>
      </c>
      <c r="S26" s="10">
        <f>'CFA Calculation'!J21</f>
        <v>-0.00814196965104947</v>
      </c>
      <c r="T26" s="21">
        <f t="shared" si="31"/>
        <v>9440.673977560975</v>
      </c>
      <c r="U26" s="21">
        <f t="shared" si="32"/>
        <v>34070643.88431309</v>
      </c>
      <c r="V26" s="10">
        <f>'POOR SHARE'!I21</f>
        <v>0.2138222955303074</v>
      </c>
      <c r="W26" s="25">
        <f>((+REGRESSION!$K$10*(V26*Q26)))</f>
        <v>2092758.191956586</v>
      </c>
      <c r="X26" s="25">
        <f t="shared" si="33"/>
        <v>579.8847791435105</v>
      </c>
      <c r="Y26" s="25">
        <f t="shared" si="34"/>
        <v>8860.789198417464</v>
      </c>
      <c r="Z26" s="10">
        <f t="shared" si="35"/>
        <v>-0.06142408693720469</v>
      </c>
      <c r="AA26" s="27">
        <f>RESCMAD!I21</f>
        <v>0</v>
      </c>
      <c r="AB26" s="25">
        <f>((+REGRESSION!$L$10*(AA26*Q26)))</f>
        <v>0</v>
      </c>
      <c r="AC26" s="25">
        <f t="shared" si="36"/>
        <v>0</v>
      </c>
      <c r="AD26" s="25">
        <f t="shared" si="37"/>
        <v>9440.673977560975</v>
      </c>
      <c r="AE26" s="10">
        <f t="shared" si="38"/>
        <v>0</v>
      </c>
      <c r="AF26" s="10">
        <f t="shared" si="39"/>
        <v>-0.06142408693720469</v>
      </c>
      <c r="AG26" s="25">
        <f t="shared" si="40"/>
        <v>8860.789198417464</v>
      </c>
      <c r="AH26" s="25">
        <f t="shared" si="41"/>
        <v>31977885.69235651</v>
      </c>
      <c r="AI26" s="21">
        <f t="shared" si="42"/>
        <v>8860.789198417464</v>
      </c>
      <c r="AJ26" s="28">
        <f t="shared" si="43"/>
        <v>-0.037912199697278104</v>
      </c>
      <c r="AK26" s="5"/>
      <c r="AL26" s="5"/>
      <c r="AM26" s="5"/>
      <c r="AN26" s="5"/>
      <c r="AO26" s="5"/>
    </row>
    <row r="27" spans="1:41" ht="18.75">
      <c r="A27" s="9">
        <f>'Variable Input'!A20</f>
        <v>210005</v>
      </c>
      <c r="B27" s="9" t="str">
        <f>'Variable Input'!B20</f>
        <v>Frederick Memorial Hospital</v>
      </c>
      <c r="C27" s="24">
        <f>'Variable Input'!C20</f>
        <v>3</v>
      </c>
      <c r="D27" s="25">
        <f>'Variable Input'!F20</f>
        <v>10562.7762254918</v>
      </c>
      <c r="E27" s="25">
        <f>'Variable Input'!E20</f>
        <v>23624.1880612578</v>
      </c>
      <c r="F27" s="25">
        <f t="shared" si="22"/>
        <v>249537012.0000011</v>
      </c>
      <c r="G27" s="26">
        <f>'Variable Input'!H20</f>
        <v>1.11927</v>
      </c>
      <c r="H27" s="25">
        <f t="shared" si="23"/>
        <v>9437.201234279308</v>
      </c>
      <c r="I27" s="25">
        <f t="shared" si="24"/>
        <v>222946216.7305486</v>
      </c>
      <c r="J27" s="25">
        <f>'Variable Input'!U20</f>
        <v>0</v>
      </c>
      <c r="K27" s="25">
        <f t="shared" si="25"/>
        <v>222946216.7305486</v>
      </c>
      <c r="L27" s="25">
        <f t="shared" si="26"/>
        <v>9437.201234279308</v>
      </c>
      <c r="M27" s="26">
        <f>'Variable Input'!W20</f>
        <v>1.0132</v>
      </c>
      <c r="N27" s="25">
        <f t="shared" si="27"/>
        <v>9314.253093445823</v>
      </c>
      <c r="O27" s="25">
        <f t="shared" si="28"/>
        <v>220041666.72971633</v>
      </c>
      <c r="P27" s="26">
        <f>'Variable Input'!G20</f>
        <v>0.983000444022898</v>
      </c>
      <c r="Q27" s="25">
        <f t="shared" si="29"/>
        <v>23222.587353896863</v>
      </c>
      <c r="R27" s="21">
        <f t="shared" si="30"/>
        <v>9475.329487469546</v>
      </c>
      <c r="S27" s="10">
        <f>'CFA Calculation'!J22</f>
        <v>0.008048772754761777</v>
      </c>
      <c r="T27" s="21">
        <f t="shared" si="31"/>
        <v>9399.673650289444</v>
      </c>
      <c r="U27" s="21">
        <f t="shared" si="32"/>
        <v>218284742.4419692</v>
      </c>
      <c r="V27" s="10">
        <f>'POOR SHARE'!I22</f>
        <v>0.18900604255852752</v>
      </c>
      <c r="W27" s="25">
        <f>((+REGRESSION!$K$10*(V27*Q27)))</f>
        <v>11903509.308007352</v>
      </c>
      <c r="X27" s="25">
        <f t="shared" si="33"/>
        <v>512.5832503762715</v>
      </c>
      <c r="Y27" s="25">
        <f t="shared" si="34"/>
        <v>8887.090399913171</v>
      </c>
      <c r="Z27" s="10">
        <f t="shared" si="35"/>
        <v>-0.054532026264602074</v>
      </c>
      <c r="AA27" s="27">
        <f>RESCMAD!I22</f>
        <v>0</v>
      </c>
      <c r="AB27" s="25">
        <f>((+REGRESSION!$L$10*(AA27*Q27)))</f>
        <v>0</v>
      </c>
      <c r="AC27" s="25">
        <f t="shared" si="36"/>
        <v>0</v>
      </c>
      <c r="AD27" s="25">
        <f t="shared" si="37"/>
        <v>9399.673650289444</v>
      </c>
      <c r="AE27" s="10">
        <f t="shared" si="38"/>
        <v>0</v>
      </c>
      <c r="AF27" s="10">
        <f t="shared" si="39"/>
        <v>-0.054532026264602074</v>
      </c>
      <c r="AG27" s="25">
        <f t="shared" si="40"/>
        <v>8887.090399913171</v>
      </c>
      <c r="AH27" s="25">
        <f t="shared" si="41"/>
        <v>206381233.13396183</v>
      </c>
      <c r="AI27" s="21">
        <f t="shared" si="42"/>
        <v>8887.090399913171</v>
      </c>
      <c r="AJ27" s="28">
        <f t="shared" si="43"/>
        <v>-0.03505646478183244</v>
      </c>
      <c r="AK27" s="5"/>
      <c r="AL27" s="5"/>
      <c r="AM27" s="5"/>
      <c r="AN27" s="5"/>
      <c r="AO27" s="5"/>
    </row>
    <row r="28" spans="1:41" ht="18.75">
      <c r="A28" s="9">
        <f>'Variable Input'!A21</f>
        <v>210017</v>
      </c>
      <c r="B28" s="9" t="str">
        <f>'Variable Input'!B21</f>
        <v>Garrett County Memorial Hospital</v>
      </c>
      <c r="C28" s="24">
        <f>'Variable Input'!C21</f>
        <v>3</v>
      </c>
      <c r="D28" s="25">
        <f>'Variable Input'!F21</f>
        <v>8043.25546442251</v>
      </c>
      <c r="E28" s="25">
        <f>'Variable Input'!E21</f>
        <v>4357.91815329549</v>
      </c>
      <c r="F28" s="25">
        <f t="shared" si="22"/>
        <v>35051849</v>
      </c>
      <c r="G28" s="26">
        <f>'Variable Input'!H21</f>
        <v>1.12946</v>
      </c>
      <c r="H28" s="25">
        <f t="shared" si="23"/>
        <v>7121.328302394517</v>
      </c>
      <c r="I28" s="25">
        <f t="shared" si="24"/>
        <v>31034165.88458202</v>
      </c>
      <c r="J28" s="25">
        <f>'Variable Input'!U21</f>
        <v>0</v>
      </c>
      <c r="K28" s="25">
        <f t="shared" si="25"/>
        <v>31034165.88458202</v>
      </c>
      <c r="L28" s="25">
        <f t="shared" si="26"/>
        <v>7121.328302394517</v>
      </c>
      <c r="M28" s="26">
        <f>'Variable Input'!W21</f>
        <v>0.93703</v>
      </c>
      <c r="N28" s="25">
        <f t="shared" si="27"/>
        <v>7599.893602546895</v>
      </c>
      <c r="O28" s="25">
        <f t="shared" si="28"/>
        <v>33119714.293653373</v>
      </c>
      <c r="P28" s="26">
        <f>'Variable Input'!G21</f>
        <v>0.808429214497379</v>
      </c>
      <c r="Q28" s="25">
        <f t="shared" si="29"/>
        <v>3523.0683495125413</v>
      </c>
      <c r="R28" s="21">
        <f t="shared" si="30"/>
        <v>9400.815144059263</v>
      </c>
      <c r="S28" s="10">
        <f>'CFA Calculation'!J23</f>
        <v>0.0056120274285310495</v>
      </c>
      <c r="T28" s="21">
        <f t="shared" si="31"/>
        <v>9348.351936579618</v>
      </c>
      <c r="U28" s="21">
        <f t="shared" si="32"/>
        <v>32934882.827867925</v>
      </c>
      <c r="V28" s="10">
        <f>'POOR SHARE'!I23</f>
        <v>0.2746408932664294</v>
      </c>
      <c r="W28" s="25">
        <f>((+REGRESSION!$K$10*(V28*Q28)))</f>
        <v>2624067.4468829017</v>
      </c>
      <c r="X28" s="25">
        <f t="shared" si="33"/>
        <v>744.8244503249484</v>
      </c>
      <c r="Y28" s="25">
        <f t="shared" si="34"/>
        <v>8603.52748625467</v>
      </c>
      <c r="Z28" s="10">
        <f t="shared" si="35"/>
        <v>-0.07967441270695941</v>
      </c>
      <c r="AA28" s="27">
        <f>RESCMAD!I23</f>
        <v>0</v>
      </c>
      <c r="AB28" s="25">
        <f>((+REGRESSION!$L$10*(AA28*Q28)))</f>
        <v>0</v>
      </c>
      <c r="AC28" s="25">
        <f t="shared" si="36"/>
        <v>0</v>
      </c>
      <c r="AD28" s="25">
        <f t="shared" si="37"/>
        <v>9348.351936579618</v>
      </c>
      <c r="AE28" s="10">
        <f t="shared" si="38"/>
        <v>0</v>
      </c>
      <c r="AF28" s="10">
        <f t="shared" si="39"/>
        <v>-0.07967441270695941</v>
      </c>
      <c r="AG28" s="25">
        <f t="shared" si="40"/>
        <v>8603.52748625467</v>
      </c>
      <c r="AH28" s="25">
        <f t="shared" si="41"/>
        <v>30310815.380985025</v>
      </c>
      <c r="AI28" s="21">
        <f t="shared" si="42"/>
        <v>8603.52748625467</v>
      </c>
      <c r="AJ28" s="28">
        <f t="shared" si="43"/>
        <v>-0.06584519180604187</v>
      </c>
      <c r="AK28" s="5"/>
      <c r="AL28" s="5"/>
      <c r="AM28" s="5"/>
      <c r="AN28" s="5"/>
      <c r="AO28" s="5"/>
    </row>
    <row r="29" spans="1:41" ht="18.75">
      <c r="A29" s="9">
        <f>'Variable Input'!A22</f>
        <v>210006</v>
      </c>
      <c r="B29" s="9" t="str">
        <f>'Variable Input'!B22</f>
        <v>Harford Memorial Hospital</v>
      </c>
      <c r="C29" s="24">
        <f>'Variable Input'!C22</f>
        <v>3</v>
      </c>
      <c r="D29" s="25">
        <f>'Variable Input'!F22</f>
        <v>10055.1086487956</v>
      </c>
      <c r="E29" s="25">
        <f>'Variable Input'!E22</f>
        <v>8557.43831373778</v>
      </c>
      <c r="F29" s="25">
        <f t="shared" si="22"/>
        <v>86045971.9999996</v>
      </c>
      <c r="G29" s="26">
        <f>'Variable Input'!H22</f>
        <v>1.11815</v>
      </c>
      <c r="H29" s="25">
        <f t="shared" si="23"/>
        <v>8992.629476184411</v>
      </c>
      <c r="I29" s="25">
        <f t="shared" si="24"/>
        <v>76953872.02074818</v>
      </c>
      <c r="J29" s="25">
        <f>'Variable Input'!U22</f>
        <v>0</v>
      </c>
      <c r="K29" s="25">
        <f t="shared" si="25"/>
        <v>76953872.02074818</v>
      </c>
      <c r="L29" s="25">
        <f t="shared" si="26"/>
        <v>8992.629476184411</v>
      </c>
      <c r="M29" s="26">
        <f>'Variable Input'!W22</f>
        <v>1.02313</v>
      </c>
      <c r="N29" s="25">
        <f t="shared" si="27"/>
        <v>8789.332221892048</v>
      </c>
      <c r="O29" s="25">
        <f t="shared" si="28"/>
        <v>75214168.30778903</v>
      </c>
      <c r="P29" s="26">
        <f>'Variable Input'!G22</f>
        <v>0.867749041586831</v>
      </c>
      <c r="Q29" s="25">
        <f t="shared" si="29"/>
        <v>7425.708895184386</v>
      </c>
      <c r="R29" s="21">
        <f t="shared" si="30"/>
        <v>10128.887271162197</v>
      </c>
      <c r="S29" s="10">
        <f>'CFA Calculation'!J24</f>
        <v>-0.006253581578425725</v>
      </c>
      <c r="T29" s="21">
        <f t="shared" si="31"/>
        <v>10192.62769998256</v>
      </c>
      <c r="U29" s="21">
        <f t="shared" si="32"/>
        <v>75687486.17706327</v>
      </c>
      <c r="V29" s="10">
        <f>'POOR SHARE'!I24</f>
        <v>0.25124292907052176</v>
      </c>
      <c r="W29" s="25">
        <f>((+REGRESSION!$K$10*(V29*Q29)))</f>
        <v>5059650.162402158</v>
      </c>
      <c r="X29" s="25">
        <f t="shared" si="33"/>
        <v>681.3693121855839</v>
      </c>
      <c r="Y29" s="25">
        <f t="shared" si="34"/>
        <v>9511.258387796977</v>
      </c>
      <c r="Z29" s="10">
        <f t="shared" si="35"/>
        <v>-0.06684922987884168</v>
      </c>
      <c r="AA29" s="27">
        <f>RESCMAD!I24</f>
        <v>0</v>
      </c>
      <c r="AB29" s="25">
        <f>((+REGRESSION!$L$10*(AA29*Q29)))</f>
        <v>0</v>
      </c>
      <c r="AC29" s="25">
        <f t="shared" si="36"/>
        <v>0</v>
      </c>
      <c r="AD29" s="25">
        <f t="shared" si="37"/>
        <v>10192.62769998256</v>
      </c>
      <c r="AE29" s="10">
        <f t="shared" si="38"/>
        <v>0</v>
      </c>
      <c r="AF29" s="10">
        <f t="shared" si="39"/>
        <v>-0.06684922987884168</v>
      </c>
      <c r="AG29" s="25">
        <f t="shared" si="40"/>
        <v>9511.258387796977</v>
      </c>
      <c r="AH29" s="25">
        <f t="shared" si="41"/>
        <v>70627836.01466112</v>
      </c>
      <c r="AI29" s="21">
        <f t="shared" si="42"/>
        <v>9511.258387796977</v>
      </c>
      <c r="AJ29" s="28">
        <f t="shared" si="43"/>
        <v>0.0327145196119456</v>
      </c>
      <c r="AK29" s="5"/>
      <c r="AL29" s="5"/>
      <c r="AM29" s="5"/>
      <c r="AN29" s="5"/>
      <c r="AO29" s="5"/>
    </row>
    <row r="30" spans="1:41" ht="18.75">
      <c r="A30" s="9">
        <f>'Variable Input'!A23</f>
        <v>210048</v>
      </c>
      <c r="B30" s="9" t="str">
        <f>'Variable Input'!B23</f>
        <v>Howard County General Hospital</v>
      </c>
      <c r="C30" s="24">
        <f>'Variable Input'!C23</f>
        <v>3</v>
      </c>
      <c r="D30" s="25">
        <f>'Variable Input'!F23</f>
        <v>9701.64658155443</v>
      </c>
      <c r="E30" s="25">
        <f>'Variable Input'!E23</f>
        <v>22702.1857731609</v>
      </c>
      <c r="F30" s="25">
        <f t="shared" si="22"/>
        <v>220248583.0000001</v>
      </c>
      <c r="G30" s="26">
        <f>'Variable Input'!H23</f>
        <v>1.11564</v>
      </c>
      <c r="H30" s="25">
        <f t="shared" si="23"/>
        <v>8696.036877087978</v>
      </c>
      <c r="I30" s="25">
        <f t="shared" si="24"/>
        <v>197419044.67390925</v>
      </c>
      <c r="J30" s="25">
        <f>'Variable Input'!U23</f>
        <v>0</v>
      </c>
      <c r="K30" s="25">
        <f t="shared" si="25"/>
        <v>197419044.67390925</v>
      </c>
      <c r="L30" s="25">
        <f t="shared" si="26"/>
        <v>8696.036877087978</v>
      </c>
      <c r="M30" s="26">
        <f>'Variable Input'!W23</f>
        <v>1.01063</v>
      </c>
      <c r="N30" s="25">
        <f t="shared" si="27"/>
        <v>8604.570294853684</v>
      </c>
      <c r="O30" s="25">
        <f t="shared" si="28"/>
        <v>195342553.3319902</v>
      </c>
      <c r="P30" s="26">
        <f>'Variable Input'!G23</f>
        <v>0.890278495995104</v>
      </c>
      <c r="Q30" s="25">
        <f t="shared" si="29"/>
        <v>20211.267805931137</v>
      </c>
      <c r="R30" s="21">
        <f t="shared" si="30"/>
        <v>9665.032159668162</v>
      </c>
      <c r="S30" s="10">
        <f>'CFA Calculation'!J25</f>
        <v>0.008630912273500609</v>
      </c>
      <c r="T30" s="21">
        <f t="shared" si="31"/>
        <v>9582.327927946144</v>
      </c>
      <c r="U30" s="21">
        <f t="shared" si="32"/>
        <v>193670995.9559727</v>
      </c>
      <c r="V30" s="10">
        <f>'POOR SHARE'!I25</f>
        <v>0.20205026308841081</v>
      </c>
      <c r="W30" s="25">
        <f>((+REGRESSION!$K$10*(V30*Q30)))</f>
        <v>11074948.07598074</v>
      </c>
      <c r="X30" s="25">
        <f t="shared" si="33"/>
        <v>547.9590979805196</v>
      </c>
      <c r="Y30" s="25">
        <f t="shared" si="34"/>
        <v>9034.368829965624</v>
      </c>
      <c r="Z30" s="10">
        <f t="shared" si="35"/>
        <v>-0.057184339974677534</v>
      </c>
      <c r="AA30" s="27">
        <f>RESCMAD!I25</f>
        <v>0</v>
      </c>
      <c r="AB30" s="25">
        <f>((+REGRESSION!$L$10*(AA30*Q30)))</f>
        <v>0</v>
      </c>
      <c r="AC30" s="25">
        <f t="shared" si="36"/>
        <v>0</v>
      </c>
      <c r="AD30" s="25">
        <f t="shared" si="37"/>
        <v>9582.327927946144</v>
      </c>
      <c r="AE30" s="10">
        <f t="shared" si="38"/>
        <v>0</v>
      </c>
      <c r="AF30" s="10">
        <f t="shared" si="39"/>
        <v>-0.057184339974677534</v>
      </c>
      <c r="AG30" s="25">
        <f t="shared" si="40"/>
        <v>9034.368829965624</v>
      </c>
      <c r="AH30" s="25">
        <f t="shared" si="41"/>
        <v>182596047.87999198</v>
      </c>
      <c r="AI30" s="21">
        <f t="shared" si="42"/>
        <v>9034.368829965624</v>
      </c>
      <c r="AJ30" s="28">
        <f t="shared" si="43"/>
        <v>-0.019065250271672496</v>
      </c>
      <c r="AK30" s="5"/>
      <c r="AL30" s="5"/>
      <c r="AM30" s="5"/>
      <c r="AN30" s="5"/>
      <c r="AO30" s="5"/>
    </row>
    <row r="31" spans="1:41" ht="18.75">
      <c r="A31" s="9">
        <f>'Variable Input'!A24</f>
        <v>210055</v>
      </c>
      <c r="B31" s="9" t="str">
        <f>'Variable Input'!B24</f>
        <v>Laurel Regional Hospital</v>
      </c>
      <c r="C31" s="24">
        <f>'Variable Input'!C24</f>
        <v>3</v>
      </c>
      <c r="D31" s="25">
        <f>'Variable Input'!F24</f>
        <v>10894.484232014</v>
      </c>
      <c r="E31" s="25">
        <f>'Variable Input'!E24</f>
        <v>8679.00746711352</v>
      </c>
      <c r="F31" s="25">
        <f t="shared" si="22"/>
        <v>94553310.00000001</v>
      </c>
      <c r="G31" s="26">
        <f>'Variable Input'!H24</f>
        <v>1.1276</v>
      </c>
      <c r="H31" s="25">
        <f t="shared" si="23"/>
        <v>9661.656821580347</v>
      </c>
      <c r="I31" s="25">
        <f t="shared" si="24"/>
        <v>83853591.69918412</v>
      </c>
      <c r="J31" s="25">
        <f>'Variable Input'!U24</f>
        <v>0</v>
      </c>
      <c r="K31" s="25">
        <f t="shared" si="25"/>
        <v>83853591.69918412</v>
      </c>
      <c r="L31" s="25">
        <f t="shared" si="26"/>
        <v>9661.656821580347</v>
      </c>
      <c r="M31" s="26">
        <f>'Variable Input'!W24</f>
        <v>1.00531</v>
      </c>
      <c r="N31" s="25">
        <f t="shared" si="27"/>
        <v>9610.62440598457</v>
      </c>
      <c r="O31" s="25">
        <f t="shared" si="28"/>
        <v>83410680.98316354</v>
      </c>
      <c r="P31" s="26">
        <f>'Variable Input'!G24</f>
        <v>0.906635114817994</v>
      </c>
      <c r="Q31" s="25">
        <f t="shared" si="29"/>
        <v>7868.692931452694</v>
      </c>
      <c r="R31" s="21">
        <f t="shared" si="30"/>
        <v>10600.322278399612</v>
      </c>
      <c r="S31" s="10">
        <f>'CFA Calculation'!J26</f>
        <v>-0.015557407561138412</v>
      </c>
      <c r="T31" s="21">
        <f t="shared" si="31"/>
        <v>10767.841984709677</v>
      </c>
      <c r="U31" s="21">
        <f t="shared" si="32"/>
        <v>84728842.11208458</v>
      </c>
      <c r="V31" s="10">
        <f>'POOR SHARE'!I26</f>
        <v>0.311331943958386</v>
      </c>
      <c r="W31" s="25">
        <f>((+REGRESSION!$K$10*(V31*Q31)))</f>
        <v>6643776.328237992</v>
      </c>
      <c r="X31" s="25">
        <f t="shared" si="33"/>
        <v>844.330359071648</v>
      </c>
      <c r="Y31" s="25">
        <f t="shared" si="34"/>
        <v>9923.51162563803</v>
      </c>
      <c r="Z31" s="10">
        <f t="shared" si="35"/>
        <v>-0.07841221669770004</v>
      </c>
      <c r="AA31" s="27">
        <f>RESCMAD!I26</f>
        <v>0</v>
      </c>
      <c r="AB31" s="25">
        <f>((+REGRESSION!$L$10*(AA31*Q31)))</f>
        <v>0</v>
      </c>
      <c r="AC31" s="25">
        <f t="shared" si="36"/>
        <v>0</v>
      </c>
      <c r="AD31" s="25">
        <f t="shared" si="37"/>
        <v>10767.841984709677</v>
      </c>
      <c r="AE31" s="10">
        <f t="shared" si="38"/>
        <v>0</v>
      </c>
      <c r="AF31" s="10">
        <f t="shared" si="39"/>
        <v>-0.07841221669770004</v>
      </c>
      <c r="AG31" s="25">
        <f t="shared" si="40"/>
        <v>9923.51162563803</v>
      </c>
      <c r="AH31" s="25">
        <f t="shared" si="41"/>
        <v>78085065.7838466</v>
      </c>
      <c r="AI31" s="21">
        <f t="shared" si="42"/>
        <v>9923.51162563803</v>
      </c>
      <c r="AJ31" s="28">
        <f t="shared" si="43"/>
        <v>0.07747619962494134</v>
      </c>
      <c r="AK31" s="5"/>
      <c r="AL31" s="5"/>
      <c r="AM31" s="5"/>
      <c r="AN31" s="5"/>
      <c r="AO31" s="5"/>
    </row>
    <row r="32" spans="1:41" ht="18.75">
      <c r="A32" s="9">
        <f>'Variable Input'!A25</f>
        <v>210045</v>
      </c>
      <c r="B32" s="9" t="str">
        <f>'Variable Input'!B25</f>
        <v>McCready Memorial Hospital</v>
      </c>
      <c r="C32" s="24">
        <f>'Variable Input'!C25</f>
        <v>3</v>
      </c>
      <c r="D32" s="25">
        <f>'Variable Input'!F25</f>
        <v>8226.61417751467</v>
      </c>
      <c r="E32" s="25">
        <f>'Variable Input'!E25</f>
        <v>1819.77879075918</v>
      </c>
      <c r="F32" s="25">
        <f t="shared" si="22"/>
        <v>14970617.999999972</v>
      </c>
      <c r="G32" s="26">
        <f>'Variable Input'!H25</f>
        <v>1.1338</v>
      </c>
      <c r="H32" s="25">
        <f t="shared" si="23"/>
        <v>7255.789537409305</v>
      </c>
      <c r="I32" s="25">
        <f t="shared" si="24"/>
        <v>13203931.910389816</v>
      </c>
      <c r="J32" s="25">
        <f>'Variable Input'!U25</f>
        <v>0</v>
      </c>
      <c r="K32" s="25">
        <f t="shared" si="25"/>
        <v>13203931.910389816</v>
      </c>
      <c r="L32" s="25">
        <f t="shared" si="26"/>
        <v>7255.789537409305</v>
      </c>
      <c r="M32" s="26">
        <f>'Variable Input'!W25</f>
        <v>0.92581</v>
      </c>
      <c r="N32" s="25">
        <f t="shared" si="27"/>
        <v>7837.233922089094</v>
      </c>
      <c r="O32" s="25">
        <f t="shared" si="28"/>
        <v>14262032.069636118</v>
      </c>
      <c r="P32" s="26">
        <f>'Variable Input'!G25</f>
        <v>0.520188255009668</v>
      </c>
      <c r="Q32" s="25">
        <f t="shared" si="29"/>
        <v>946.6275536686217</v>
      </c>
      <c r="R32" s="21">
        <f t="shared" si="30"/>
        <v>15066.149315392433</v>
      </c>
      <c r="S32" s="10">
        <f>'CFA Calculation'!J27</f>
        <v>0.0029769222631551434</v>
      </c>
      <c r="T32" s="21">
        <f t="shared" si="31"/>
        <v>15021.431680996811</v>
      </c>
      <c r="U32" s="21">
        <f t="shared" si="32"/>
        <v>14219701.124782342</v>
      </c>
      <c r="V32" s="10">
        <f>'POOR SHARE'!I27</f>
        <v>0.3413473698948193</v>
      </c>
      <c r="W32" s="25">
        <f>((+REGRESSION!$K$10*(V32*Q32)))</f>
        <v>876323.431425986</v>
      </c>
      <c r="X32" s="25">
        <f t="shared" si="33"/>
        <v>925.7320136412948</v>
      </c>
      <c r="Y32" s="25">
        <f t="shared" si="34"/>
        <v>14095.699667355517</v>
      </c>
      <c r="Z32" s="10">
        <f t="shared" si="35"/>
        <v>-0.06162741563524943</v>
      </c>
      <c r="AA32" s="27">
        <f>RESCMAD!I27</f>
        <v>0</v>
      </c>
      <c r="AB32" s="25">
        <f>((+REGRESSION!$L$10*(AA32*Q32)))</f>
        <v>0</v>
      </c>
      <c r="AC32" s="25">
        <f t="shared" si="36"/>
        <v>0</v>
      </c>
      <c r="AD32" s="25">
        <f t="shared" si="37"/>
        <v>15021.431680996811</v>
      </c>
      <c r="AE32" s="10">
        <f t="shared" si="38"/>
        <v>0</v>
      </c>
      <c r="AF32" s="10">
        <f t="shared" si="39"/>
        <v>-0.06162741563524943</v>
      </c>
      <c r="AG32" s="25">
        <f t="shared" si="40"/>
        <v>14095.699667355517</v>
      </c>
      <c r="AH32" s="25">
        <f t="shared" si="41"/>
        <v>13343377.693356358</v>
      </c>
      <c r="AI32" s="21">
        <f t="shared" si="42"/>
        <v>14095.699667355517</v>
      </c>
      <c r="AJ32" s="28">
        <f t="shared" si="43"/>
        <v>0.5304845181415585</v>
      </c>
      <c r="AK32" s="5"/>
      <c r="AL32" s="5"/>
      <c r="AM32" s="5"/>
      <c r="AN32" s="5"/>
      <c r="AO32" s="5"/>
    </row>
    <row r="33" spans="1:41" ht="18.75">
      <c r="A33" s="9">
        <f>'Variable Input'!A26</f>
        <v>210037</v>
      </c>
      <c r="B33" s="9" t="str">
        <f>'Variable Input'!B26</f>
        <v>Memorial Hospital at Easton</v>
      </c>
      <c r="C33" s="24">
        <f>'Variable Input'!C26</f>
        <v>3</v>
      </c>
      <c r="D33" s="25">
        <f>'Variable Input'!F26</f>
        <v>10972.6308531087</v>
      </c>
      <c r="E33" s="25">
        <f>'Variable Input'!E26</f>
        <v>12813.4626856755</v>
      </c>
      <c r="F33" s="25">
        <f t="shared" si="22"/>
        <v>140597396.00000006</v>
      </c>
      <c r="G33" s="26">
        <f>'Variable Input'!H26</f>
        <v>1.12854</v>
      </c>
      <c r="H33" s="25">
        <f t="shared" si="23"/>
        <v>9722.855063275292</v>
      </c>
      <c r="I33" s="25">
        <f t="shared" si="24"/>
        <v>124583440.55150907</v>
      </c>
      <c r="J33" s="25">
        <f>'Variable Input'!U26</f>
        <v>2494800</v>
      </c>
      <c r="K33" s="25">
        <f t="shared" si="25"/>
        <v>122088640.55150907</v>
      </c>
      <c r="L33" s="25">
        <f t="shared" si="26"/>
        <v>9528.153594890091</v>
      </c>
      <c r="M33" s="26">
        <f>'Variable Input'!W26</f>
        <v>0.99447</v>
      </c>
      <c r="N33" s="25">
        <f t="shared" si="27"/>
        <v>9581.137284071005</v>
      </c>
      <c r="O33" s="25">
        <f t="shared" si="28"/>
        <v>122767545.07577813</v>
      </c>
      <c r="P33" s="26">
        <f>'Variable Input'!G26</f>
        <v>0.995363603999855</v>
      </c>
      <c r="Q33" s="25">
        <f t="shared" si="29"/>
        <v>12754.054398531627</v>
      </c>
      <c r="R33" s="21">
        <f t="shared" si="30"/>
        <v>9625.766147736702</v>
      </c>
      <c r="S33" s="10">
        <f>'CFA Calculation'!J28</f>
        <v>0.009308489932231614</v>
      </c>
      <c r="T33" s="21">
        <f t="shared" si="31"/>
        <v>9536.991161525857</v>
      </c>
      <c r="U33" s="21">
        <f t="shared" si="32"/>
        <v>121635304.07241611</v>
      </c>
      <c r="V33" s="10">
        <f>'POOR SHARE'!I28</f>
        <v>0.2224301654918295</v>
      </c>
      <c r="W33" s="25">
        <f>((+REGRESSION!$K$10*(V33*Q33)))</f>
        <v>7693618.933230947</v>
      </c>
      <c r="X33" s="25">
        <f t="shared" si="33"/>
        <v>603.2292706950279</v>
      </c>
      <c r="Y33" s="25">
        <f t="shared" si="34"/>
        <v>8933.761890830829</v>
      </c>
      <c r="Z33" s="10">
        <f t="shared" si="35"/>
        <v>-0.0632515287555866</v>
      </c>
      <c r="AA33" s="27">
        <f>RESCMAD!I28</f>
        <v>0</v>
      </c>
      <c r="AB33" s="25">
        <f>((+REGRESSION!$L$10*(AA33*Q33)))</f>
        <v>0</v>
      </c>
      <c r="AC33" s="25">
        <f t="shared" si="36"/>
        <v>0</v>
      </c>
      <c r="AD33" s="25">
        <f t="shared" si="37"/>
        <v>9536.991161525857</v>
      </c>
      <c r="AE33" s="10">
        <f t="shared" si="38"/>
        <v>0</v>
      </c>
      <c r="AF33" s="10">
        <f t="shared" si="39"/>
        <v>-0.0632515287555866</v>
      </c>
      <c r="AG33" s="25">
        <f t="shared" si="40"/>
        <v>8933.761890830829</v>
      </c>
      <c r="AH33" s="25">
        <f t="shared" si="41"/>
        <v>113941685.13918516</v>
      </c>
      <c r="AI33" s="21">
        <f t="shared" si="42"/>
        <v>8933.761890830829</v>
      </c>
      <c r="AJ33" s="28">
        <f t="shared" si="43"/>
        <v>-0.029988962211989545</v>
      </c>
      <c r="AK33" s="5"/>
      <c r="AL33" s="5"/>
      <c r="AM33" s="5"/>
      <c r="AN33" s="5"/>
      <c r="AO33" s="5"/>
    </row>
    <row r="34" spans="1:41" ht="18.75">
      <c r="A34" s="9">
        <f>'Variable Input'!A27</f>
        <v>210018</v>
      </c>
      <c r="B34" s="9" t="str">
        <f>'Variable Input'!B27</f>
        <v>Montgomery General Hospital</v>
      </c>
      <c r="C34" s="24">
        <f>'Variable Input'!C27</f>
        <v>3</v>
      </c>
      <c r="D34" s="25">
        <f>'Variable Input'!F27</f>
        <v>11534.9401944502</v>
      </c>
      <c r="E34" s="25">
        <f>'Variable Input'!E27</f>
        <v>11523.9203462846</v>
      </c>
      <c r="F34" s="25">
        <f t="shared" si="22"/>
        <v>132927732.0000007</v>
      </c>
      <c r="G34" s="26">
        <f>'Variable Input'!H27</f>
        <v>1.1223</v>
      </c>
      <c r="H34" s="25">
        <f t="shared" si="23"/>
        <v>10277.947246235588</v>
      </c>
      <c r="I34" s="25">
        <f t="shared" si="24"/>
        <v>118442245.38893406</v>
      </c>
      <c r="J34" s="25">
        <f>'Variable Input'!U27</f>
        <v>0</v>
      </c>
      <c r="K34" s="25">
        <f t="shared" si="25"/>
        <v>118442245.38893406</v>
      </c>
      <c r="L34" s="25">
        <f t="shared" si="26"/>
        <v>10277.947246235588</v>
      </c>
      <c r="M34" s="26">
        <f>'Variable Input'!W27</f>
        <v>1.02712</v>
      </c>
      <c r="N34" s="25">
        <f t="shared" si="27"/>
        <v>10006.569092448388</v>
      </c>
      <c r="O34" s="25">
        <f t="shared" si="28"/>
        <v>115314905.1609686</v>
      </c>
      <c r="P34" s="26">
        <f>'Variable Input'!G27</f>
        <v>0.990000852564502</v>
      </c>
      <c r="Q34" s="25">
        <f t="shared" si="29"/>
        <v>11408.690967707165</v>
      </c>
      <c r="R34" s="21">
        <f t="shared" si="30"/>
        <v>10107.636843470724</v>
      </c>
      <c r="S34" s="10">
        <f>'CFA Calculation'!J29</f>
        <v>-0.004306941238989143</v>
      </c>
      <c r="T34" s="21">
        <f t="shared" si="31"/>
        <v>10151.358146503648</v>
      </c>
      <c r="U34" s="21">
        <f t="shared" si="32"/>
        <v>115813707.99597672</v>
      </c>
      <c r="V34" s="10">
        <f>'POOR SHARE'!I29</f>
        <v>0.1895096786124348</v>
      </c>
      <c r="W34" s="25">
        <f>((+REGRESSION!$K$10*(V34*Q34)))</f>
        <v>5863486.550004487</v>
      </c>
      <c r="X34" s="25">
        <f t="shared" si="33"/>
        <v>513.9491083246413</v>
      </c>
      <c r="Y34" s="25">
        <f t="shared" si="34"/>
        <v>9637.409038179007</v>
      </c>
      <c r="Z34" s="10">
        <f t="shared" si="35"/>
        <v>-0.05062860564146843</v>
      </c>
      <c r="AA34" s="27">
        <f>RESCMAD!I29</f>
        <v>0</v>
      </c>
      <c r="AB34" s="25">
        <f>((+REGRESSION!$L$10*(AA34*Q34)))</f>
        <v>0</v>
      </c>
      <c r="AC34" s="25">
        <f t="shared" si="36"/>
        <v>0</v>
      </c>
      <c r="AD34" s="25">
        <f t="shared" si="37"/>
        <v>10151.358146503648</v>
      </c>
      <c r="AE34" s="10">
        <f t="shared" si="38"/>
        <v>0</v>
      </c>
      <c r="AF34" s="10">
        <f t="shared" si="39"/>
        <v>-0.05062860564146843</v>
      </c>
      <c r="AG34" s="25">
        <f t="shared" si="40"/>
        <v>9637.409038179007</v>
      </c>
      <c r="AH34" s="25">
        <f t="shared" si="41"/>
        <v>109950221.44597223</v>
      </c>
      <c r="AI34" s="21">
        <f t="shared" si="42"/>
        <v>9637.409038179007</v>
      </c>
      <c r="AJ34" s="28">
        <f t="shared" si="43"/>
        <v>0.04641171960339552</v>
      </c>
      <c r="AK34" s="5"/>
      <c r="AL34" s="5"/>
      <c r="AM34" s="5"/>
      <c r="AN34" s="5"/>
      <c r="AO34" s="5"/>
    </row>
    <row r="35" spans="1:41" ht="18.75">
      <c r="A35" s="9">
        <f>'Variable Input'!A28</f>
        <v>210040</v>
      </c>
      <c r="B35" s="9" t="str">
        <f>'Variable Input'!B28</f>
        <v>Northwest Hospital Center</v>
      </c>
      <c r="C35" s="24">
        <f>'Variable Input'!C28</f>
        <v>3</v>
      </c>
      <c r="D35" s="25">
        <f>'Variable Input'!F28</f>
        <v>12118.3329623996</v>
      </c>
      <c r="E35" s="25">
        <f>'Variable Input'!E28</f>
        <v>15628.6542536538</v>
      </c>
      <c r="F35" s="25">
        <f t="shared" si="22"/>
        <v>189393235.99999955</v>
      </c>
      <c r="G35" s="26">
        <f>'Variable Input'!H28</f>
        <v>1.12616</v>
      </c>
      <c r="H35" s="25">
        <f t="shared" si="23"/>
        <v>10760.755987070754</v>
      </c>
      <c r="I35" s="25">
        <f t="shared" si="24"/>
        <v>168176134.82986394</v>
      </c>
      <c r="J35" s="25">
        <f>'Variable Input'!U28</f>
        <v>0</v>
      </c>
      <c r="K35" s="25">
        <f t="shared" si="25"/>
        <v>168176134.82986394</v>
      </c>
      <c r="L35" s="25">
        <f t="shared" si="26"/>
        <v>10760.755987070754</v>
      </c>
      <c r="M35" s="26">
        <f>'Variable Input'!W28</f>
        <v>1.00968</v>
      </c>
      <c r="N35" s="25">
        <f t="shared" si="27"/>
        <v>10657.590510925</v>
      </c>
      <c r="O35" s="25">
        <f t="shared" si="28"/>
        <v>166563797.27226838</v>
      </c>
      <c r="P35" s="26">
        <f>'Variable Input'!G28</f>
        <v>1.01432875339466</v>
      </c>
      <c r="Q35" s="25">
        <f t="shared" si="29"/>
        <v>15852.593386344812</v>
      </c>
      <c r="R35" s="21">
        <f t="shared" si="30"/>
        <v>10507.037757982487</v>
      </c>
      <c r="S35" s="10">
        <f>'CFA Calculation'!J30</f>
        <v>0.00655909824269315</v>
      </c>
      <c r="T35" s="21">
        <f t="shared" si="31"/>
        <v>10438.57015084982</v>
      </c>
      <c r="U35" s="21">
        <f t="shared" si="32"/>
        <v>165478408.1362582</v>
      </c>
      <c r="V35" s="10">
        <f>'POOR SHARE'!I30</f>
        <v>0.3082279802220626</v>
      </c>
      <c r="W35" s="25">
        <f>((+REGRESSION!$K$10*(V35*Q35)))</f>
        <v>13251379.82913294</v>
      </c>
      <c r="X35" s="25">
        <f t="shared" si="33"/>
        <v>835.9124280918908</v>
      </c>
      <c r="Y35" s="25">
        <f t="shared" si="34"/>
        <v>9602.65772275793</v>
      </c>
      <c r="Z35" s="10">
        <f t="shared" si="35"/>
        <v>-0.08007920778535349</v>
      </c>
      <c r="AA35" s="27">
        <f>RESCMAD!I30</f>
        <v>0</v>
      </c>
      <c r="AB35" s="25">
        <f>((+REGRESSION!$L$10*(AA35*Q35)))</f>
        <v>0</v>
      </c>
      <c r="AC35" s="25">
        <f t="shared" si="36"/>
        <v>0</v>
      </c>
      <c r="AD35" s="25">
        <f t="shared" si="37"/>
        <v>10438.57015084982</v>
      </c>
      <c r="AE35" s="10">
        <f t="shared" si="38"/>
        <v>0</v>
      </c>
      <c r="AF35" s="10">
        <f t="shared" si="39"/>
        <v>-0.08007920778535349</v>
      </c>
      <c r="AG35" s="25">
        <f t="shared" si="40"/>
        <v>9602.65772275793</v>
      </c>
      <c r="AH35" s="25">
        <f t="shared" si="41"/>
        <v>152227028.30712527</v>
      </c>
      <c r="AI35" s="21">
        <f t="shared" si="42"/>
        <v>9602.65772275793</v>
      </c>
      <c r="AJ35" s="28">
        <f t="shared" si="43"/>
        <v>0.04263848723521524</v>
      </c>
      <c r="AK35" s="5"/>
      <c r="AL35" s="5"/>
      <c r="AM35" s="5"/>
      <c r="AN35" s="5"/>
      <c r="AO35" s="5"/>
    </row>
    <row r="36" spans="1:41" ht="18.75">
      <c r="A36" s="9">
        <f>'Variable Input'!A29</f>
        <v>210019</v>
      </c>
      <c r="B36" s="9" t="str">
        <f>'Variable Input'!B29</f>
        <v>Peninsula Regional Medical Center</v>
      </c>
      <c r="C36" s="24">
        <f>'Variable Input'!C29</f>
        <v>3</v>
      </c>
      <c r="D36" s="25">
        <f>'Variable Input'!F29</f>
        <v>11503.2508514659</v>
      </c>
      <c r="E36" s="25">
        <f>'Variable Input'!E29</f>
        <v>27620.3937567362</v>
      </c>
      <c r="F36" s="25">
        <f t="shared" si="22"/>
        <v>317724317.99999917</v>
      </c>
      <c r="G36" s="26">
        <f>'Variable Input'!H29</f>
        <v>1.12465</v>
      </c>
      <c r="H36" s="25">
        <f t="shared" si="23"/>
        <v>10228.294003882009</v>
      </c>
      <c r="I36" s="25">
        <f t="shared" si="24"/>
        <v>282509507.84688497</v>
      </c>
      <c r="J36" s="25">
        <f>'Variable Input'!U29</f>
        <v>1531733.89123792</v>
      </c>
      <c r="K36" s="25">
        <f t="shared" si="25"/>
        <v>280977773.95564705</v>
      </c>
      <c r="L36" s="25">
        <f t="shared" si="26"/>
        <v>10172.837376263717</v>
      </c>
      <c r="M36" s="26">
        <f>'Variable Input'!W29</f>
        <v>0.97837</v>
      </c>
      <c r="N36" s="25">
        <f t="shared" si="27"/>
        <v>10397.740503351204</v>
      </c>
      <c r="O36" s="25">
        <f t="shared" si="28"/>
        <v>287189686.88292474</v>
      </c>
      <c r="P36" s="26">
        <f>'Variable Input'!G29</f>
        <v>1.06927651094733</v>
      </c>
      <c r="Q36" s="25">
        <f t="shared" si="29"/>
        <v>29533.8382671943</v>
      </c>
      <c r="R36" s="21">
        <f t="shared" si="30"/>
        <v>9724.089509961537</v>
      </c>
      <c r="S36" s="10">
        <f>'CFA Calculation'!J31</f>
        <v>0.0026051299304982248</v>
      </c>
      <c r="T36" s="21">
        <f t="shared" si="31"/>
        <v>9698.822816352058</v>
      </c>
      <c r="U36" s="21">
        <f t="shared" si="32"/>
        <v>286443464.4403156</v>
      </c>
      <c r="V36" s="10">
        <f>'POOR SHARE'!I31</f>
        <v>0.25643148303177726</v>
      </c>
      <c r="W36" s="25">
        <f>((+REGRESSION!$K$10*(V36*Q36)))</f>
        <v>20539031.36595336</v>
      </c>
      <c r="X36" s="25">
        <f t="shared" si="33"/>
        <v>695.4406393146595</v>
      </c>
      <c r="Y36" s="25">
        <f t="shared" si="34"/>
        <v>9003.382177037398</v>
      </c>
      <c r="Z36" s="10">
        <f t="shared" si="35"/>
        <v>-0.07170361315830598</v>
      </c>
      <c r="AA36" s="27">
        <f>RESCMAD!I31</f>
        <v>0</v>
      </c>
      <c r="AB36" s="25">
        <f>((+REGRESSION!$L$10*(AA36*Q36)))</f>
        <v>0</v>
      </c>
      <c r="AC36" s="25">
        <f t="shared" si="36"/>
        <v>0</v>
      </c>
      <c r="AD36" s="25">
        <f t="shared" si="37"/>
        <v>9698.822816352058</v>
      </c>
      <c r="AE36" s="10">
        <f t="shared" si="38"/>
        <v>0</v>
      </c>
      <c r="AF36" s="10">
        <f t="shared" si="39"/>
        <v>-0.07170361315830598</v>
      </c>
      <c r="AG36" s="25">
        <f t="shared" si="40"/>
        <v>9003.382177037398</v>
      </c>
      <c r="AH36" s="25">
        <f t="shared" si="41"/>
        <v>265904433.07436222</v>
      </c>
      <c r="AI36" s="21">
        <f t="shared" si="42"/>
        <v>9003.382177037398</v>
      </c>
      <c r="AJ36" s="28">
        <f t="shared" si="43"/>
        <v>-0.022429722677785646</v>
      </c>
      <c r="AK36" s="5"/>
      <c r="AL36" s="5"/>
      <c r="AM36" s="5"/>
      <c r="AN36" s="5"/>
      <c r="AO36" s="5"/>
    </row>
    <row r="37" spans="1:41" ht="18.75">
      <c r="A37" s="9">
        <f>'Variable Input'!A30</f>
        <v>210057</v>
      </c>
      <c r="B37" s="9" t="str">
        <f>'Variable Input'!B30</f>
        <v>Shady Grove Adventist Hospital</v>
      </c>
      <c r="C37" s="24">
        <f>'Variable Input'!C30</f>
        <v>3</v>
      </c>
      <c r="D37" s="25">
        <f>'Variable Input'!F30</f>
        <v>10730.3785382694</v>
      </c>
      <c r="E37" s="25">
        <f>'Variable Input'!E30</f>
        <v>29225.7853608377</v>
      </c>
      <c r="F37" s="25">
        <f t="shared" si="22"/>
        <v>313603740.0000009</v>
      </c>
      <c r="G37" s="26">
        <f>'Variable Input'!H30</f>
        <v>1.11764</v>
      </c>
      <c r="H37" s="25">
        <f t="shared" si="23"/>
        <v>9600.925645350382</v>
      </c>
      <c r="I37" s="25">
        <f t="shared" si="24"/>
        <v>280594592.17637247</v>
      </c>
      <c r="J37" s="25">
        <f>'Variable Input'!U30</f>
        <v>0</v>
      </c>
      <c r="K37" s="25">
        <f t="shared" si="25"/>
        <v>280594592.17637247</v>
      </c>
      <c r="L37" s="25">
        <f t="shared" si="26"/>
        <v>9600.925645350382</v>
      </c>
      <c r="M37" s="26">
        <f>'Variable Input'!W30</f>
        <v>1.03625</v>
      </c>
      <c r="N37" s="25">
        <f t="shared" si="27"/>
        <v>9265.066967768766</v>
      </c>
      <c r="O37" s="25">
        <f t="shared" si="28"/>
        <v>270778858.55379736</v>
      </c>
      <c r="P37" s="26">
        <f>'Variable Input'!G30</f>
        <v>0.945803485204035</v>
      </c>
      <c r="Q37" s="25">
        <f t="shared" si="29"/>
        <v>27641.849652105364</v>
      </c>
      <c r="R37" s="21">
        <f t="shared" si="30"/>
        <v>9795.974652990462</v>
      </c>
      <c r="S37" s="10">
        <f>'CFA Calculation'!J32</f>
        <v>-3.164805880830762E-05</v>
      </c>
      <c r="T37" s="21">
        <f t="shared" si="31"/>
        <v>9796.28468638432</v>
      </c>
      <c r="U37" s="21">
        <f t="shared" si="32"/>
        <v>270787428.45025754</v>
      </c>
      <c r="V37" s="10">
        <f>'POOR SHARE'!I32</f>
        <v>0.24736507010408576</v>
      </c>
      <c r="W37" s="25">
        <f>((+REGRESSION!$K$10*(V37*Q37)))</f>
        <v>18543606.210299972</v>
      </c>
      <c r="X37" s="25">
        <f t="shared" si="33"/>
        <v>670.8525819974418</v>
      </c>
      <c r="Y37" s="25">
        <f t="shared" si="34"/>
        <v>9125.432104386879</v>
      </c>
      <c r="Z37" s="10">
        <f t="shared" si="35"/>
        <v>-0.06848030691981088</v>
      </c>
      <c r="AA37" s="27">
        <f>RESCMAD!I32</f>
        <v>0</v>
      </c>
      <c r="AB37" s="25">
        <f>((+REGRESSION!$L$10*(AA37*Q37)))</f>
        <v>0</v>
      </c>
      <c r="AC37" s="25">
        <f t="shared" si="36"/>
        <v>0</v>
      </c>
      <c r="AD37" s="25">
        <f t="shared" si="37"/>
        <v>9796.28468638432</v>
      </c>
      <c r="AE37" s="10">
        <f t="shared" si="38"/>
        <v>0</v>
      </c>
      <c r="AF37" s="10">
        <f t="shared" si="39"/>
        <v>-0.06848030691981088</v>
      </c>
      <c r="AG37" s="25">
        <f t="shared" si="40"/>
        <v>9125.432104386879</v>
      </c>
      <c r="AH37" s="25">
        <f t="shared" si="41"/>
        <v>252243822.23995757</v>
      </c>
      <c r="AI37" s="21">
        <f t="shared" si="42"/>
        <v>9125.432104386879</v>
      </c>
      <c r="AJ37" s="28">
        <f t="shared" si="43"/>
        <v>-0.009177771468773632</v>
      </c>
      <c r="AK37" s="5"/>
      <c r="AL37" s="5"/>
      <c r="AM37" s="5"/>
      <c r="AN37" s="5"/>
      <c r="AO37" s="5"/>
    </row>
    <row r="38" spans="1:41" ht="18.75">
      <c r="A38" s="9">
        <f>'Variable Input'!A31</f>
        <v>210054</v>
      </c>
      <c r="B38" s="9" t="str">
        <f>'Variable Input'!B31</f>
        <v>Southern Maryland Hospital Center</v>
      </c>
      <c r="C38" s="24">
        <f>'Variable Input'!C31</f>
        <v>3</v>
      </c>
      <c r="D38" s="25">
        <f>'Variable Input'!F31</f>
        <v>9613.40689149682</v>
      </c>
      <c r="E38" s="25">
        <f>'Variable Input'!E31</f>
        <v>18579.7593939342</v>
      </c>
      <c r="F38" s="25">
        <f t="shared" si="22"/>
        <v>178614786.99999982</v>
      </c>
      <c r="G38" s="26">
        <f>'Variable Input'!H31</f>
        <v>1.12312</v>
      </c>
      <c r="H38" s="25">
        <f t="shared" si="23"/>
        <v>8559.554536912192</v>
      </c>
      <c r="I38" s="25">
        <f t="shared" si="24"/>
        <v>159034463.8150864</v>
      </c>
      <c r="J38" s="25">
        <f>'Variable Input'!U31</f>
        <v>1479417.37</v>
      </c>
      <c r="K38" s="25">
        <f t="shared" si="25"/>
        <v>157555046.4450864</v>
      </c>
      <c r="L38" s="25">
        <f t="shared" si="26"/>
        <v>8479.929320103249</v>
      </c>
      <c r="M38" s="26">
        <f>'Variable Input'!W31</f>
        <v>0.99164</v>
      </c>
      <c r="N38" s="25">
        <f t="shared" si="27"/>
        <v>8551.419184485549</v>
      </c>
      <c r="O38" s="25">
        <f t="shared" si="28"/>
        <v>158883310.92441452</v>
      </c>
      <c r="P38" s="26">
        <f>'Variable Input'!G31</f>
        <v>0.8328055655669</v>
      </c>
      <c r="Q38" s="25">
        <f t="shared" si="29"/>
        <v>15473.327030162294</v>
      </c>
      <c r="R38" s="21">
        <f t="shared" si="30"/>
        <v>10268.20609521804</v>
      </c>
      <c r="S38" s="10">
        <f>'CFA Calculation'!J33</f>
        <v>0.008923232530667818</v>
      </c>
      <c r="T38" s="21">
        <f t="shared" si="31"/>
        <v>10177.390869930157</v>
      </c>
      <c r="U38" s="21">
        <f t="shared" si="32"/>
        <v>157478097.24421725</v>
      </c>
      <c r="V38" s="10">
        <f>'POOR SHARE'!I33</f>
        <v>0.29649968655729747</v>
      </c>
      <c r="W38" s="25">
        <f>((+REGRESSION!$K$10*(V38*Q38)))</f>
        <v>12442185.298375182</v>
      </c>
      <c r="X38" s="25">
        <f t="shared" si="33"/>
        <v>804.105366229352</v>
      </c>
      <c r="Y38" s="25">
        <f t="shared" si="34"/>
        <v>9373.285503700805</v>
      </c>
      <c r="Z38" s="10">
        <f t="shared" si="35"/>
        <v>-0.07900898928871258</v>
      </c>
      <c r="AA38" s="27">
        <f>RESCMAD!I33</f>
        <v>0</v>
      </c>
      <c r="AB38" s="25">
        <f>((+REGRESSION!$L$10*(AA38*Q38)))</f>
        <v>0</v>
      </c>
      <c r="AC38" s="25">
        <f t="shared" si="36"/>
        <v>0</v>
      </c>
      <c r="AD38" s="25">
        <f t="shared" si="37"/>
        <v>10177.390869930157</v>
      </c>
      <c r="AE38" s="10">
        <f t="shared" si="38"/>
        <v>0</v>
      </c>
      <c r="AF38" s="10">
        <f t="shared" si="39"/>
        <v>-0.07900898928871258</v>
      </c>
      <c r="AG38" s="25">
        <f t="shared" si="40"/>
        <v>9373.285503700805</v>
      </c>
      <c r="AH38" s="25">
        <f t="shared" si="41"/>
        <v>145035911.94584206</v>
      </c>
      <c r="AI38" s="21">
        <f t="shared" si="42"/>
        <v>9373.285503700805</v>
      </c>
      <c r="AJ38" s="28">
        <f t="shared" si="43"/>
        <v>0.017733683753079044</v>
      </c>
      <c r="AK38" s="5"/>
      <c r="AL38" s="5"/>
      <c r="AM38" s="5"/>
      <c r="AN38" s="5"/>
      <c r="AO38" s="5"/>
    </row>
    <row r="39" spans="1:41" ht="18.75">
      <c r="A39" s="9">
        <f>'Variable Input'!A32</f>
        <v>210007</v>
      </c>
      <c r="B39" s="9" t="str">
        <f>'Variable Input'!B32</f>
        <v>St. Joseph Medical Center</v>
      </c>
      <c r="C39" s="24">
        <f>'Variable Input'!C32</f>
        <v>3</v>
      </c>
      <c r="D39" s="25">
        <f>'Variable Input'!F32</f>
        <v>13454.5480226403</v>
      </c>
      <c r="E39" s="25">
        <f>'Variable Input'!E32</f>
        <v>22841.392329409</v>
      </c>
      <c r="F39" s="25">
        <f t="shared" si="22"/>
        <v>307320610.00000113</v>
      </c>
      <c r="G39" s="26">
        <f>'Variable Input'!H32</f>
        <v>1.1212</v>
      </c>
      <c r="H39" s="25">
        <f t="shared" si="23"/>
        <v>12000.13202161996</v>
      </c>
      <c r="I39" s="25">
        <f t="shared" si="24"/>
        <v>274099723.51052547</v>
      </c>
      <c r="J39" s="25">
        <f>'Variable Input'!U32</f>
        <v>0</v>
      </c>
      <c r="K39" s="25">
        <f t="shared" si="25"/>
        <v>274099723.51052547</v>
      </c>
      <c r="L39" s="25">
        <f t="shared" si="26"/>
        <v>12000.13202161996</v>
      </c>
      <c r="M39" s="26">
        <f>'Variable Input'!W32</f>
        <v>1.00342</v>
      </c>
      <c r="N39" s="25">
        <f t="shared" si="27"/>
        <v>11959.231450060752</v>
      </c>
      <c r="O39" s="25">
        <f t="shared" si="28"/>
        <v>273165497.5090445</v>
      </c>
      <c r="P39" s="26">
        <f>'Variable Input'!G32</f>
        <v>1.24076613079098</v>
      </c>
      <c r="Q39" s="25">
        <f t="shared" si="29"/>
        <v>28340.825982439575</v>
      </c>
      <c r="R39" s="21">
        <f t="shared" si="30"/>
        <v>9638.58631637279</v>
      </c>
      <c r="S39" s="10">
        <f>'CFA Calculation'!J34</f>
        <v>-0.003773577859290708</v>
      </c>
      <c r="T39" s="21">
        <f t="shared" si="31"/>
        <v>9675.096044593178</v>
      </c>
      <c r="U39" s="21">
        <f t="shared" si="32"/>
        <v>274200213.3632047</v>
      </c>
      <c r="V39" s="10">
        <f>'POOR SHARE'!I34</f>
        <v>0.11400828668796398</v>
      </c>
      <c r="W39" s="25">
        <f>((+REGRESSION!$K$10*(V39*Q39)))</f>
        <v>8762693.96690251</v>
      </c>
      <c r="X39" s="25">
        <f t="shared" si="33"/>
        <v>309.189787634701</v>
      </c>
      <c r="Y39" s="25">
        <f t="shared" si="34"/>
        <v>9365.906256958477</v>
      </c>
      <c r="Z39" s="10">
        <f t="shared" si="35"/>
        <v>-0.03195728354629501</v>
      </c>
      <c r="AA39" s="27">
        <f>RESCMAD!I34</f>
        <v>0</v>
      </c>
      <c r="AB39" s="25">
        <f>((+REGRESSION!$L$10*(AA39*Q39)))</f>
        <v>0</v>
      </c>
      <c r="AC39" s="25">
        <f t="shared" si="36"/>
        <v>0</v>
      </c>
      <c r="AD39" s="25">
        <f t="shared" si="37"/>
        <v>9675.096044593178</v>
      </c>
      <c r="AE39" s="10">
        <f t="shared" si="38"/>
        <v>0</v>
      </c>
      <c r="AF39" s="10">
        <f t="shared" si="39"/>
        <v>-0.03195728354629501</v>
      </c>
      <c r="AG39" s="25">
        <f t="shared" si="40"/>
        <v>9365.906256958477</v>
      </c>
      <c r="AH39" s="25">
        <f t="shared" si="41"/>
        <v>265437519.3963022</v>
      </c>
      <c r="AI39" s="21">
        <f t="shared" si="42"/>
        <v>9365.906256958477</v>
      </c>
      <c r="AJ39" s="28">
        <f t="shared" si="43"/>
        <v>0.01693245904191154</v>
      </c>
      <c r="AK39" s="5"/>
      <c r="AL39" s="5"/>
      <c r="AM39" s="5"/>
      <c r="AN39" s="5"/>
      <c r="AO39" s="5"/>
    </row>
    <row r="40" spans="1:41" ht="18.75">
      <c r="A40" s="9">
        <f>'Variable Input'!A33</f>
        <v>210028</v>
      </c>
      <c r="B40" s="9" t="str">
        <f>'Variable Input'!B33</f>
        <v>St. Mary's Hospital</v>
      </c>
      <c r="C40" s="24">
        <f>'Variable Input'!C33</f>
        <v>3</v>
      </c>
      <c r="D40" s="25">
        <f>'Variable Input'!F33</f>
        <v>8864.03978908209</v>
      </c>
      <c r="E40" s="25">
        <f>'Variable Input'!E33</f>
        <v>11888.1915590896</v>
      </c>
      <c r="F40" s="25">
        <f t="shared" si="22"/>
        <v>105377403.00000006</v>
      </c>
      <c r="G40" s="26">
        <f>'Variable Input'!H33</f>
        <v>1.12461</v>
      </c>
      <c r="H40" s="25">
        <f t="shared" si="23"/>
        <v>7881.878863856882</v>
      </c>
      <c r="I40" s="25">
        <f t="shared" si="24"/>
        <v>93701285.77907012</v>
      </c>
      <c r="J40" s="25">
        <f>'Variable Input'!U33</f>
        <v>0</v>
      </c>
      <c r="K40" s="25">
        <f t="shared" si="25"/>
        <v>93701285.77907012</v>
      </c>
      <c r="L40" s="25">
        <f t="shared" si="26"/>
        <v>7881.878863856883</v>
      </c>
      <c r="M40" s="26">
        <f>'Variable Input'!W33</f>
        <v>0.97904</v>
      </c>
      <c r="N40" s="25">
        <f t="shared" si="27"/>
        <v>8050.6198560394705</v>
      </c>
      <c r="O40" s="25">
        <f t="shared" si="28"/>
        <v>95707311.01800756</v>
      </c>
      <c r="P40" s="26">
        <f>'Variable Input'!G33</f>
        <v>0.787792982361573</v>
      </c>
      <c r="Q40" s="25">
        <f t="shared" si="29"/>
        <v>9365.433883220874</v>
      </c>
      <c r="R40" s="21">
        <f t="shared" si="30"/>
        <v>10219.207375909933</v>
      </c>
      <c r="S40" s="10">
        <f>'CFA Calculation'!J35</f>
        <v>0.006585335414451769</v>
      </c>
      <c r="T40" s="21">
        <f t="shared" si="31"/>
        <v>10152.35074103506</v>
      </c>
      <c r="U40" s="21">
        <f t="shared" si="32"/>
        <v>95081169.6244323</v>
      </c>
      <c r="V40" s="10">
        <f>'POOR SHARE'!I35</f>
        <v>0.23766982082487254</v>
      </c>
      <c r="W40" s="25">
        <f>((+REGRESSION!$K$10*(V40*Q40)))</f>
        <v>6036575.86225158</v>
      </c>
      <c r="X40" s="25">
        <f t="shared" si="33"/>
        <v>644.5591242779171</v>
      </c>
      <c r="Y40" s="25">
        <f t="shared" si="34"/>
        <v>9507.791616757142</v>
      </c>
      <c r="Z40" s="10">
        <f t="shared" si="35"/>
        <v>-0.06348865801815307</v>
      </c>
      <c r="AA40" s="27">
        <f>RESCMAD!I35</f>
        <v>0</v>
      </c>
      <c r="AB40" s="25">
        <f>((+REGRESSION!$L$10*(AA40*Q40)))</f>
        <v>0</v>
      </c>
      <c r="AC40" s="25">
        <f t="shared" si="36"/>
        <v>0</v>
      </c>
      <c r="AD40" s="25">
        <f t="shared" si="37"/>
        <v>10152.35074103506</v>
      </c>
      <c r="AE40" s="10">
        <f t="shared" si="38"/>
        <v>0</v>
      </c>
      <c r="AF40" s="10">
        <f t="shared" si="39"/>
        <v>-0.06348865801815307</v>
      </c>
      <c r="AG40" s="25">
        <f t="shared" si="40"/>
        <v>9507.791616757142</v>
      </c>
      <c r="AH40" s="25">
        <f t="shared" si="41"/>
        <v>89044593.76218072</v>
      </c>
      <c r="AI40" s="21">
        <f t="shared" si="42"/>
        <v>9507.791616757142</v>
      </c>
      <c r="AJ40" s="28">
        <f t="shared" si="43"/>
        <v>0.03233810414271576</v>
      </c>
      <c r="AK40" s="5"/>
      <c r="AL40" s="5"/>
      <c r="AM40" s="5"/>
      <c r="AN40" s="5"/>
      <c r="AO40" s="5"/>
    </row>
    <row r="41" spans="1:41" ht="18.75">
      <c r="A41" s="9">
        <f>'Variable Input'!A34</f>
        <v>210032</v>
      </c>
      <c r="B41" s="9" t="str">
        <f>'Variable Input'!B34</f>
        <v>Union of Cecil</v>
      </c>
      <c r="C41" s="24">
        <f>'Variable Input'!C34</f>
        <v>3</v>
      </c>
      <c r="D41" s="25">
        <f>'Variable Input'!F34</f>
        <v>9609.69787967744</v>
      </c>
      <c r="E41" s="25">
        <f>'Variable Input'!E34</f>
        <v>11758.7877803077</v>
      </c>
      <c r="F41" s="25">
        <f t="shared" si="22"/>
        <v>112998397.99999991</v>
      </c>
      <c r="G41" s="26">
        <f>'Variable Input'!H34</f>
        <v>1.1201</v>
      </c>
      <c r="H41" s="25">
        <f t="shared" si="23"/>
        <v>8579.321381731488</v>
      </c>
      <c r="I41" s="25">
        <f t="shared" si="24"/>
        <v>100882419.4268368</v>
      </c>
      <c r="J41" s="25">
        <f>'Variable Input'!U34</f>
        <v>0</v>
      </c>
      <c r="K41" s="25">
        <f t="shared" si="25"/>
        <v>100882419.4268368</v>
      </c>
      <c r="L41" s="25">
        <f t="shared" si="26"/>
        <v>8579.321381731488</v>
      </c>
      <c r="M41" s="26">
        <f>'Variable Input'!W34</f>
        <v>0.99635</v>
      </c>
      <c r="N41" s="25">
        <f t="shared" si="27"/>
        <v>8610.750621499963</v>
      </c>
      <c r="O41" s="25">
        <f t="shared" si="28"/>
        <v>101251989.1873707</v>
      </c>
      <c r="P41" s="26">
        <f>'Variable Input'!G34</f>
        <v>0.862993195178449</v>
      </c>
      <c r="Q41" s="25">
        <f t="shared" si="29"/>
        <v>10147.753837953045</v>
      </c>
      <c r="R41" s="21">
        <f t="shared" si="30"/>
        <v>9977.773486057951</v>
      </c>
      <c r="S41" s="10">
        <f>'CFA Calculation'!J36</f>
        <v>0.018136429085852293</v>
      </c>
      <c r="T41" s="21">
        <f t="shared" si="31"/>
        <v>9800.035831167175</v>
      </c>
      <c r="U41" s="21">
        <f t="shared" si="32"/>
        <v>99448351.21780406</v>
      </c>
      <c r="V41" s="10">
        <f>'POOR SHARE'!I36</f>
        <v>0.31876977415203206</v>
      </c>
      <c r="W41" s="25">
        <f>((+REGRESSION!$K$10*(V41*Q41)))</f>
        <v>8772750.543656964</v>
      </c>
      <c r="X41" s="25">
        <f t="shared" si="33"/>
        <v>864.501709811534</v>
      </c>
      <c r="Y41" s="25">
        <f t="shared" si="34"/>
        <v>8935.534121355642</v>
      </c>
      <c r="Z41" s="10">
        <f t="shared" si="35"/>
        <v>-0.08821413765265507</v>
      </c>
      <c r="AA41" s="27">
        <f>RESCMAD!I36</f>
        <v>0</v>
      </c>
      <c r="AB41" s="25">
        <f>((+REGRESSION!$L$10*(AA41*Q41)))</f>
        <v>0</v>
      </c>
      <c r="AC41" s="25">
        <f t="shared" si="36"/>
        <v>0</v>
      </c>
      <c r="AD41" s="25">
        <f t="shared" si="37"/>
        <v>9800.035831167175</v>
      </c>
      <c r="AE41" s="10">
        <f t="shared" si="38"/>
        <v>0</v>
      </c>
      <c r="AF41" s="10">
        <f t="shared" si="39"/>
        <v>-0.08821413765265507</v>
      </c>
      <c r="AG41" s="25">
        <f t="shared" si="40"/>
        <v>8935.534121355642</v>
      </c>
      <c r="AH41" s="25">
        <f t="shared" si="41"/>
        <v>90675600.67414711</v>
      </c>
      <c r="AI41" s="21">
        <f t="shared" si="42"/>
        <v>8935.534121355642</v>
      </c>
      <c r="AJ41" s="28">
        <f t="shared" si="43"/>
        <v>-0.02979653675991445</v>
      </c>
      <c r="AK41" s="5"/>
      <c r="AL41" s="5"/>
      <c r="AM41" s="5"/>
      <c r="AN41" s="5"/>
      <c r="AO41" s="5"/>
    </row>
    <row r="42" spans="1:41" ht="18.75">
      <c r="A42" s="9">
        <f>'Variable Input'!A35</f>
        <v>210049</v>
      </c>
      <c r="B42" s="9" t="str">
        <f>'Variable Input'!B35</f>
        <v>Upper Chesapeake Medical Center</v>
      </c>
      <c r="C42" s="24">
        <f>'Variable Input'!C35</f>
        <v>3</v>
      </c>
      <c r="D42" s="25">
        <f>'Variable Input'!F35</f>
        <v>10120.8025982089</v>
      </c>
      <c r="E42" s="25">
        <f>'Variable Input'!E35</f>
        <v>18185.2332573477</v>
      </c>
      <c r="F42" s="25">
        <f t="shared" si="22"/>
        <v>184049155.9999995</v>
      </c>
      <c r="G42" s="26">
        <f>'Variable Input'!H35</f>
        <v>1.11777</v>
      </c>
      <c r="H42" s="25">
        <f t="shared" si="23"/>
        <v>9054.458965805936</v>
      </c>
      <c r="I42" s="25">
        <f t="shared" si="24"/>
        <v>164657448.31226417</v>
      </c>
      <c r="J42" s="25">
        <f>'Variable Input'!U35</f>
        <v>0</v>
      </c>
      <c r="K42" s="25">
        <f t="shared" si="25"/>
        <v>164657448.31226417</v>
      </c>
      <c r="L42" s="25">
        <f t="shared" si="26"/>
        <v>9054.458965805936</v>
      </c>
      <c r="M42" s="26">
        <f>'Variable Input'!W35</f>
        <v>1.02172</v>
      </c>
      <c r="N42" s="25">
        <f t="shared" si="27"/>
        <v>8861.976829078354</v>
      </c>
      <c r="O42" s="25">
        <f t="shared" si="28"/>
        <v>161157115.7580004</v>
      </c>
      <c r="P42" s="26">
        <f>'Variable Input'!G35</f>
        <v>0.952692593209015</v>
      </c>
      <c r="Q42" s="25">
        <f t="shared" si="29"/>
        <v>17324.937030053403</v>
      </c>
      <c r="R42" s="21">
        <f t="shared" si="30"/>
        <v>9302.031832984021</v>
      </c>
      <c r="S42" s="10">
        <f>'CFA Calculation'!J37</f>
        <v>-0.005687609998291043</v>
      </c>
      <c r="T42" s="21">
        <f t="shared" si="31"/>
        <v>9355.24079406074</v>
      </c>
      <c r="U42" s="21">
        <f t="shared" si="32"/>
        <v>162078957.65808913</v>
      </c>
      <c r="V42" s="10">
        <f>'POOR SHARE'!I37</f>
        <v>0.15577139294243642</v>
      </c>
      <c r="W42" s="25">
        <f>((+REGRESSION!$K$10*(V42*Q42)))</f>
        <v>7318938.368874986</v>
      </c>
      <c r="X42" s="25">
        <f t="shared" si="33"/>
        <v>422.4510805539376</v>
      </c>
      <c r="Y42" s="25">
        <f t="shared" si="34"/>
        <v>8932.789713506803</v>
      </c>
      <c r="Z42" s="10">
        <f t="shared" si="35"/>
        <v>-0.04515662288694211</v>
      </c>
      <c r="AA42" s="27">
        <f>RESCMAD!I37</f>
        <v>0</v>
      </c>
      <c r="AB42" s="25">
        <f>((+REGRESSION!$L$10*(AA42*Q42)))</f>
        <v>0</v>
      </c>
      <c r="AC42" s="25">
        <f t="shared" si="36"/>
        <v>0</v>
      </c>
      <c r="AD42" s="25">
        <f t="shared" si="37"/>
        <v>9355.24079406074</v>
      </c>
      <c r="AE42" s="10">
        <f t="shared" si="38"/>
        <v>0</v>
      </c>
      <c r="AF42" s="10">
        <f t="shared" si="39"/>
        <v>-0.04515662288694211</v>
      </c>
      <c r="AG42" s="25">
        <f t="shared" si="40"/>
        <v>8932.789713506803</v>
      </c>
      <c r="AH42" s="25">
        <f t="shared" si="41"/>
        <v>154760019.28921413</v>
      </c>
      <c r="AI42" s="21">
        <f t="shared" si="42"/>
        <v>8932.789713506803</v>
      </c>
      <c r="AJ42" s="28">
        <f t="shared" si="43"/>
        <v>-0.030094519394564534</v>
      </c>
      <c r="AK42" s="5"/>
      <c r="AL42" s="5"/>
      <c r="AM42" s="5"/>
      <c r="AN42" s="5"/>
      <c r="AO42" s="5"/>
    </row>
    <row r="43" spans="1:41" ht="18.75">
      <c r="A43" s="9">
        <f>'Variable Input'!A36</f>
        <v>210016</v>
      </c>
      <c r="B43" s="9" t="str">
        <f>'Variable Input'!B36</f>
        <v>Washington Adventist Hospital</v>
      </c>
      <c r="C43" s="24">
        <f>'Variable Input'!C36</f>
        <v>3</v>
      </c>
      <c r="D43" s="25">
        <f>'Variable Input'!F36</f>
        <v>13188.250741428</v>
      </c>
      <c r="E43" s="25">
        <f>'Variable Input'!E36</f>
        <v>18392.7167261104</v>
      </c>
      <c r="F43" s="25">
        <f t="shared" si="22"/>
        <v>242567760.0000007</v>
      </c>
      <c r="G43" s="26">
        <f>'Variable Input'!H36</f>
        <v>1.12562</v>
      </c>
      <c r="H43" s="25">
        <f t="shared" si="23"/>
        <v>11716.432491807182</v>
      </c>
      <c r="I43" s="25">
        <f t="shared" si="24"/>
        <v>215497023.8624053</v>
      </c>
      <c r="J43" s="25">
        <f>'Variable Input'!U36</f>
        <v>0</v>
      </c>
      <c r="K43" s="25">
        <f t="shared" si="25"/>
        <v>215497023.8624053</v>
      </c>
      <c r="L43" s="25">
        <f t="shared" si="26"/>
        <v>11716.432491807182</v>
      </c>
      <c r="M43" s="26">
        <f>'Variable Input'!W36</f>
        <v>1.02756</v>
      </c>
      <c r="N43" s="25">
        <f t="shared" si="27"/>
        <v>11402.188185417086</v>
      </c>
      <c r="O43" s="25">
        <f t="shared" si="28"/>
        <v>209717217.35217923</v>
      </c>
      <c r="P43" s="26">
        <f>'Variable Input'!G36</f>
        <v>1.07527576084221</v>
      </c>
      <c r="Q43" s="25">
        <f t="shared" si="29"/>
        <v>19777.242471623606</v>
      </c>
      <c r="R43" s="21">
        <f t="shared" si="30"/>
        <v>10603.966536441143</v>
      </c>
      <c r="S43" s="10">
        <f>'CFA Calculation'!J38</f>
        <v>-0.01727645048058819</v>
      </c>
      <c r="T43" s="21">
        <f t="shared" si="31"/>
        <v>10790.3861076972</v>
      </c>
      <c r="U43" s="21">
        <f t="shared" si="32"/>
        <v>213404082.4143664</v>
      </c>
      <c r="V43" s="10">
        <f>'POOR SHARE'!I38</f>
        <v>0.36496392484309975</v>
      </c>
      <c r="W43" s="25">
        <f>((+REGRESSION!$K$10*(V43*Q43)))</f>
        <v>19575118.432282764</v>
      </c>
      <c r="X43" s="25">
        <f t="shared" si="33"/>
        <v>989.7799685860732</v>
      </c>
      <c r="Y43" s="25">
        <f t="shared" si="34"/>
        <v>9800.606139111127</v>
      </c>
      <c r="Z43" s="10">
        <f t="shared" si="35"/>
        <v>-0.09172794733267475</v>
      </c>
      <c r="AA43" s="27">
        <f>RESCMAD!I38</f>
        <v>0</v>
      </c>
      <c r="AB43" s="25">
        <f>((+REGRESSION!$L$10*(AA43*Q43)))</f>
        <v>0</v>
      </c>
      <c r="AC43" s="25">
        <f t="shared" si="36"/>
        <v>0</v>
      </c>
      <c r="AD43" s="25">
        <f t="shared" si="37"/>
        <v>10790.3861076972</v>
      </c>
      <c r="AE43" s="10">
        <f t="shared" si="38"/>
        <v>0</v>
      </c>
      <c r="AF43" s="10">
        <f t="shared" si="39"/>
        <v>-0.09172794733267475</v>
      </c>
      <c r="AG43" s="25">
        <f t="shared" si="40"/>
        <v>9800.606139111127</v>
      </c>
      <c r="AH43" s="25">
        <f t="shared" si="41"/>
        <v>193828963.98208362</v>
      </c>
      <c r="AI43" s="21">
        <f t="shared" si="42"/>
        <v>9800.606139111127</v>
      </c>
      <c r="AJ43" s="28">
        <f t="shared" si="43"/>
        <v>0.06413135341204179</v>
      </c>
      <c r="AK43" s="5"/>
      <c r="AL43" s="5"/>
      <c r="AM43" s="5"/>
      <c r="AN43" s="5"/>
      <c r="AO43" s="5"/>
    </row>
    <row r="44" spans="1:41" ht="18.75">
      <c r="A44" s="9">
        <f>'Variable Input'!A37</f>
        <v>210001</v>
      </c>
      <c r="B44" s="9" t="str">
        <f>'Variable Input'!B37</f>
        <v>Washington County Hospital</v>
      </c>
      <c r="C44" s="24">
        <f>'Variable Input'!C37</f>
        <v>3</v>
      </c>
      <c r="D44" s="25">
        <f>'Variable Input'!F37</f>
        <v>10557.3584455078</v>
      </c>
      <c r="E44" s="25">
        <f>'Variable Input'!E37</f>
        <v>20530.5956143061</v>
      </c>
      <c r="F44" s="25">
        <f t="shared" si="22"/>
        <v>216748856.9999999</v>
      </c>
      <c r="G44" s="26">
        <f>'Variable Input'!H37</f>
        <v>1.12362</v>
      </c>
      <c r="H44" s="25">
        <f t="shared" si="23"/>
        <v>9395.844187098663</v>
      </c>
      <c r="I44" s="25">
        <f t="shared" si="24"/>
        <v>192902277.4603513</v>
      </c>
      <c r="J44" s="25">
        <f>'Variable Input'!U37</f>
        <v>2594408.68249816</v>
      </c>
      <c r="K44" s="25">
        <f t="shared" si="25"/>
        <v>190307868.77785313</v>
      </c>
      <c r="L44" s="25">
        <f t="shared" si="26"/>
        <v>9269.476266204525</v>
      </c>
      <c r="M44" s="26">
        <f>'Variable Input'!W37</f>
        <v>1.00279</v>
      </c>
      <c r="N44" s="25">
        <f t="shared" si="27"/>
        <v>9243.686381200974</v>
      </c>
      <c r="O44" s="25">
        <f t="shared" si="28"/>
        <v>189778387.07790574</v>
      </c>
      <c r="P44" s="26">
        <f>'Variable Input'!G37</f>
        <v>1.03350347182662</v>
      </c>
      <c r="Q44" s="25">
        <f t="shared" si="29"/>
        <v>21218.441846053734</v>
      </c>
      <c r="R44" s="21">
        <f t="shared" si="30"/>
        <v>8944.030313573721</v>
      </c>
      <c r="S44" s="10">
        <f>'CFA Calculation'!J39</f>
        <v>-0.013162579394645088</v>
      </c>
      <c r="T44" s="21">
        <f t="shared" si="31"/>
        <v>9063.327075788422</v>
      </c>
      <c r="U44" s="21">
        <f t="shared" si="32"/>
        <v>192309678.48938087</v>
      </c>
      <c r="V44" s="10">
        <f>'POOR SHARE'!I39</f>
        <v>0.23942937087783683</v>
      </c>
      <c r="W44" s="25">
        <f>((+REGRESSION!$K$10*(V44*Q44)))</f>
        <v>13777792.347436627</v>
      </c>
      <c r="X44" s="25">
        <f t="shared" si="33"/>
        <v>649.3310134362698</v>
      </c>
      <c r="Y44" s="25">
        <f t="shared" si="34"/>
        <v>8413.996062352153</v>
      </c>
      <c r="Z44" s="10">
        <f t="shared" si="35"/>
        <v>-0.07164378025933527</v>
      </c>
      <c r="AA44" s="27">
        <f>RESCMAD!I39</f>
        <v>0</v>
      </c>
      <c r="AB44" s="25">
        <f>((+REGRESSION!$L$10*(AA44*Q44)))</f>
        <v>0</v>
      </c>
      <c r="AC44" s="25">
        <f t="shared" si="36"/>
        <v>0</v>
      </c>
      <c r="AD44" s="25">
        <f t="shared" si="37"/>
        <v>9063.327075788422</v>
      </c>
      <c r="AE44" s="10">
        <f t="shared" si="38"/>
        <v>0</v>
      </c>
      <c r="AF44" s="10">
        <f t="shared" si="39"/>
        <v>-0.07164378025933527</v>
      </c>
      <c r="AG44" s="25">
        <f t="shared" si="40"/>
        <v>8413.996062352153</v>
      </c>
      <c r="AH44" s="25">
        <f t="shared" si="41"/>
        <v>178531886.14194426</v>
      </c>
      <c r="AI44" s="21">
        <f t="shared" si="42"/>
        <v>8413.996062352153</v>
      </c>
      <c r="AJ44" s="28">
        <f t="shared" si="43"/>
        <v>-0.08642415679746529</v>
      </c>
      <c r="AK44" s="5"/>
      <c r="AL44" s="5"/>
      <c r="AM44" s="5"/>
      <c r="AN44" s="5"/>
      <c r="AO44" s="5"/>
    </row>
    <row r="45" spans="1:41" ht="18.75">
      <c r="A45" s="9">
        <f>'Variable Input'!A38</f>
        <v>210027</v>
      </c>
      <c r="B45" s="9" t="str">
        <f>'Variable Input'!B38</f>
        <v>Western Maryland Regional Medical Center</v>
      </c>
      <c r="C45" s="24">
        <f>'Variable Input'!C38</f>
        <v>3</v>
      </c>
      <c r="D45" s="25">
        <f>'Variable Input'!F38</f>
        <v>11309.6734784645</v>
      </c>
      <c r="E45" s="25">
        <f>'Variable Input'!E38</f>
        <v>20332.650755822</v>
      </c>
      <c r="F45" s="25">
        <f t="shared" si="22"/>
        <v>229955641.00000122</v>
      </c>
      <c r="G45" s="26">
        <f>'Variable Input'!H38</f>
        <v>1.13001</v>
      </c>
      <c r="H45" s="25">
        <f t="shared" si="23"/>
        <v>10008.472029862125</v>
      </c>
      <c r="I45" s="25">
        <f t="shared" si="24"/>
        <v>203498766.38259947</v>
      </c>
      <c r="J45" s="25">
        <f>'Variable Input'!U38</f>
        <v>1398150.37184282</v>
      </c>
      <c r="K45" s="25">
        <f t="shared" si="25"/>
        <v>202100616.01075664</v>
      </c>
      <c r="L45" s="25">
        <f t="shared" si="26"/>
        <v>9939.708227806335</v>
      </c>
      <c r="M45" s="26">
        <f>'Variable Input'!W38</f>
        <v>0.96367</v>
      </c>
      <c r="N45" s="25">
        <f t="shared" si="27"/>
        <v>10314.431525113716</v>
      </c>
      <c r="O45" s="25">
        <f t="shared" si="28"/>
        <v>209719733.94497767</v>
      </c>
      <c r="P45" s="26">
        <f>'Variable Input'!G38</f>
        <v>1.00561509416779</v>
      </c>
      <c r="Q45" s="25">
        <f t="shared" si="29"/>
        <v>20446.820504496725</v>
      </c>
      <c r="R45" s="21">
        <f t="shared" si="30"/>
        <v>10256.838411568951</v>
      </c>
      <c r="S45" s="10">
        <f>'CFA Calculation'!J40</f>
        <v>0.0170928552052578</v>
      </c>
      <c r="T45" s="21">
        <f t="shared" si="31"/>
        <v>10084.466092822013</v>
      </c>
      <c r="U45" s="21">
        <f t="shared" si="32"/>
        <v>206195268.0836151</v>
      </c>
      <c r="V45" s="28">
        <f>'POOR SHARE'!I40</f>
        <v>0.2214557872054986</v>
      </c>
      <c r="W45" s="25">
        <f>((+REGRESSION!$K$10*(V45*Q45)))</f>
        <v>12280089.733164087</v>
      </c>
      <c r="X45" s="25">
        <f t="shared" si="33"/>
        <v>600.5867626442661</v>
      </c>
      <c r="Y45" s="25">
        <f t="shared" si="34"/>
        <v>9483.879330177746</v>
      </c>
      <c r="Z45" s="10">
        <f t="shared" si="35"/>
        <v>-0.05955563310106782</v>
      </c>
      <c r="AA45" s="27">
        <f>RESCMAD!I40</f>
        <v>0</v>
      </c>
      <c r="AB45" s="25">
        <f>((+REGRESSION!$L$10*(AA45*Q45)))</f>
        <v>0</v>
      </c>
      <c r="AC45" s="25">
        <f t="shared" si="36"/>
        <v>0</v>
      </c>
      <c r="AD45" s="25">
        <f t="shared" si="37"/>
        <v>10084.466092822013</v>
      </c>
      <c r="AE45" s="10">
        <f t="shared" si="38"/>
        <v>0</v>
      </c>
      <c r="AF45" s="10">
        <f t="shared" si="39"/>
        <v>-0.05955563310106782</v>
      </c>
      <c r="AG45" s="25">
        <f t="shared" si="40"/>
        <v>9483.879330177746</v>
      </c>
      <c r="AH45" s="25">
        <f t="shared" si="41"/>
        <v>193915178.350451</v>
      </c>
      <c r="AI45" s="21">
        <f t="shared" si="42"/>
        <v>9483.879330177746</v>
      </c>
      <c r="AJ45" s="28">
        <f t="shared" si="43"/>
        <v>0.029741753108940117</v>
      </c>
      <c r="AK45" s="5"/>
      <c r="AL45" s="5"/>
      <c r="AM45" s="5"/>
      <c r="AN45" s="5"/>
      <c r="AO45" s="5"/>
    </row>
    <row r="46" spans="1:41" ht="18.75">
      <c r="A46" s="9"/>
      <c r="B46" s="8" t="s">
        <v>11</v>
      </c>
      <c r="C46" s="24"/>
      <c r="D46" s="25">
        <f>F46/E46</f>
        <v>10792.575535767259</v>
      </c>
      <c r="E46" s="25">
        <f>SUM(E18:E45)</f>
        <v>412972.5168222459</v>
      </c>
      <c r="F46" s="25">
        <f>SUM(F18:F45)</f>
        <v>4457037082.000004</v>
      </c>
      <c r="G46" s="26">
        <f>F46/I46</f>
        <v>1.1220110562716616</v>
      </c>
      <c r="H46" s="25">
        <f>I46/E46</f>
        <v>9618.956493735439</v>
      </c>
      <c r="I46" s="25">
        <f>SUM(I18:I45)</f>
        <v>3972364672.42161</v>
      </c>
      <c r="J46" s="25">
        <f>SUM(J18:J45)</f>
        <v>10332610.3155789</v>
      </c>
      <c r="K46" s="25">
        <f>SUM(K18:K45)</f>
        <v>3962032062.1060305</v>
      </c>
      <c r="L46" s="25">
        <f t="shared" si="26"/>
        <v>9593.936401853569</v>
      </c>
      <c r="M46" s="26">
        <f>L46/N46</f>
        <v>1.0048991383038166</v>
      </c>
      <c r="N46" s="25">
        <f>O46/E46</f>
        <v>9547.163527324055</v>
      </c>
      <c r="O46" s="25">
        <f>SUM(O18:O45)</f>
        <v>3942716150.392566</v>
      </c>
      <c r="P46" s="26">
        <f>R46/N46</f>
        <v>1.0314049593086316</v>
      </c>
      <c r="Q46" s="25">
        <f>SUM(Q18:Q45)</f>
        <v>400398.03289201605</v>
      </c>
      <c r="R46" s="21">
        <f t="shared" si="30"/>
        <v>9846.991809412519</v>
      </c>
      <c r="S46" s="10">
        <f>'CFA Calculation'!J41</f>
        <v>0.0030674782490530267</v>
      </c>
      <c r="T46" s="21">
        <f t="shared" si="31"/>
        <v>9816.878747381335</v>
      </c>
      <c r="U46" s="25">
        <f>SUM(U18:U45)</f>
        <v>3930985931.7495027</v>
      </c>
      <c r="V46" s="28">
        <f>'POOR SHARE'!I41</f>
        <v>0.22581169086625155</v>
      </c>
      <c r="W46" s="25">
        <f>SUM(W18:W45)</f>
        <v>243336463.78946543</v>
      </c>
      <c r="X46" s="25">
        <f t="shared" si="33"/>
        <v>607.7364117697631</v>
      </c>
      <c r="Y46" s="25">
        <f t="shared" si="34"/>
        <v>9209.142335611572</v>
      </c>
      <c r="Z46" s="10">
        <f t="shared" si="35"/>
        <v>-0.06190729532356487</v>
      </c>
      <c r="AA46" s="27">
        <f>RESCMAD!I41</f>
        <v>0</v>
      </c>
      <c r="AB46" s="25">
        <f>SUM(AB18:AB45)</f>
        <v>0</v>
      </c>
      <c r="AC46" s="25">
        <f t="shared" si="36"/>
        <v>0</v>
      </c>
      <c r="AD46" s="25">
        <f t="shared" si="37"/>
        <v>9816.878747381335</v>
      </c>
      <c r="AE46" s="10">
        <f t="shared" si="38"/>
        <v>0</v>
      </c>
      <c r="AF46" s="10">
        <f t="shared" si="39"/>
        <v>-0.06190729532356487</v>
      </c>
      <c r="AG46" s="25">
        <f>AH46/Q46</f>
        <v>9209.959003356458</v>
      </c>
      <c r="AH46" s="25">
        <f>SUM(AH18:AH45)</f>
        <v>3687649467.960038</v>
      </c>
      <c r="AI46" s="21">
        <f t="shared" si="42"/>
        <v>9209.959003356458</v>
      </c>
      <c r="AJ46" s="28">
        <f>AI46/$AI$69-1</f>
        <v>-0.018635429916388224</v>
      </c>
      <c r="AK46" s="5"/>
      <c r="AL46" s="5"/>
      <c r="AM46" s="5"/>
      <c r="AN46" s="5"/>
      <c r="AO46" s="5"/>
    </row>
    <row r="47" spans="1:41" ht="18.75">
      <c r="A47" s="9"/>
      <c r="B47" s="9"/>
      <c r="C47" s="24"/>
      <c r="D47" s="25"/>
      <c r="E47" s="25"/>
      <c r="F47" s="25"/>
      <c r="G47" s="26"/>
      <c r="H47" s="25"/>
      <c r="I47" s="25"/>
      <c r="J47" s="25"/>
      <c r="K47" s="25"/>
      <c r="L47" s="25"/>
      <c r="M47" s="26"/>
      <c r="N47" s="25"/>
      <c r="O47" s="25"/>
      <c r="P47" s="26"/>
      <c r="Q47" s="25"/>
      <c r="R47" s="8"/>
      <c r="S47" s="8"/>
      <c r="T47" s="8"/>
      <c r="U47" s="8"/>
      <c r="V47" s="8"/>
      <c r="W47" s="8"/>
      <c r="X47" s="25"/>
      <c r="Y47" s="25"/>
      <c r="Z47" s="10"/>
      <c r="AA47" s="22"/>
      <c r="AB47" s="8"/>
      <c r="AC47" s="25"/>
      <c r="AD47" s="25"/>
      <c r="AE47" s="10"/>
      <c r="AF47" s="10"/>
      <c r="AG47" s="25"/>
      <c r="AH47" s="25"/>
      <c r="AI47" s="21"/>
      <c r="AJ47" s="28"/>
      <c r="AK47" s="5"/>
      <c r="AL47" s="5"/>
      <c r="AM47" s="5"/>
      <c r="AN47" s="5"/>
      <c r="AO47" s="5"/>
    </row>
    <row r="48" spans="1:41" ht="18.75">
      <c r="A48" s="8" t="s">
        <v>4</v>
      </c>
      <c r="B48" s="9"/>
      <c r="C48" s="24"/>
      <c r="D48" s="25"/>
      <c r="E48" s="25"/>
      <c r="F48" s="25"/>
      <c r="G48" s="26"/>
      <c r="H48" s="25"/>
      <c r="I48" s="25"/>
      <c r="J48" s="25"/>
      <c r="K48" s="25"/>
      <c r="L48" s="25"/>
      <c r="M48" s="26"/>
      <c r="N48" s="25"/>
      <c r="O48" s="25"/>
      <c r="P48" s="26"/>
      <c r="Q48" s="25"/>
      <c r="R48" s="8"/>
      <c r="S48" s="8"/>
      <c r="T48" s="8"/>
      <c r="U48" s="8"/>
      <c r="V48" s="8"/>
      <c r="W48" s="8"/>
      <c r="X48" s="25"/>
      <c r="Y48" s="25"/>
      <c r="Z48" s="10"/>
      <c r="AA48" s="22"/>
      <c r="AB48" s="8"/>
      <c r="AC48" s="25"/>
      <c r="AD48" s="25"/>
      <c r="AE48" s="10"/>
      <c r="AF48" s="10"/>
      <c r="AG48" s="25"/>
      <c r="AH48" s="25"/>
      <c r="AI48" s="21"/>
      <c r="AJ48" s="28"/>
      <c r="AK48" s="5"/>
      <c r="AL48" s="5"/>
      <c r="AM48" s="5"/>
      <c r="AN48" s="5"/>
      <c r="AO48" s="5"/>
    </row>
    <row r="49" spans="1:41" ht="18.75">
      <c r="A49" s="9">
        <f>'Variable Input'!A39</f>
        <v>210013</v>
      </c>
      <c r="B49" s="9" t="str">
        <f>'Variable Input'!B39</f>
        <v>Bon Secours Hospital</v>
      </c>
      <c r="C49" s="24">
        <f>'Variable Input'!C39</f>
        <v>4</v>
      </c>
      <c r="D49" s="25">
        <f>'Variable Input'!F39</f>
        <v>12025.0823832151</v>
      </c>
      <c r="E49" s="25">
        <f>'Variable Input'!E39</f>
        <v>8659.49310628826</v>
      </c>
      <c r="F49" s="25">
        <f aca="true" t="shared" si="44" ref="F49:F56">E49*D49</f>
        <v>104131117.99999957</v>
      </c>
      <c r="G49" s="26">
        <f>'Variable Input'!H39</f>
        <v>1.1271</v>
      </c>
      <c r="H49" s="25">
        <f aca="true" t="shared" si="45" ref="H49:H56">D49/G49</f>
        <v>10669.046564825747</v>
      </c>
      <c r="I49" s="25">
        <f aca="true" t="shared" si="46" ref="I49:I56">H49*E49</f>
        <v>92388535.17877701</v>
      </c>
      <c r="J49" s="25">
        <f>'Variable Input'!U39</f>
        <v>0</v>
      </c>
      <c r="K49" s="25">
        <f aca="true" t="shared" si="47" ref="K49:K56">I49-J49</f>
        <v>92388535.17877701</v>
      </c>
      <c r="L49" s="25">
        <f aca="true" t="shared" si="48" ref="L49:L57">K49/E49</f>
        <v>10669.046564825747</v>
      </c>
      <c r="M49" s="26">
        <f>'Variable Input'!W39</f>
        <v>0.99382</v>
      </c>
      <c r="N49" s="25">
        <f aca="true" t="shared" si="49" ref="N49:N56">L49/M49</f>
        <v>10735.391282954404</v>
      </c>
      <c r="O49" s="25">
        <f aca="true" t="shared" si="50" ref="O49:O56">N49*E49</f>
        <v>92963046.80805075</v>
      </c>
      <c r="P49" s="26">
        <f>'Variable Input'!G39</f>
        <v>0.900033065884973</v>
      </c>
      <c r="Q49" s="25">
        <f aca="true" t="shared" si="51" ref="Q49:Q56">P49*E49</f>
        <v>7793.830129462412</v>
      </c>
      <c r="R49" s="21">
        <f aca="true" t="shared" si="52" ref="R49:R57">O49/Q49</f>
        <v>11927.774311712255</v>
      </c>
      <c r="S49" s="10">
        <f>'CFA Calculation'!J43</f>
        <v>-0.0020098218218666253</v>
      </c>
      <c r="T49" s="21">
        <f aca="true" t="shared" si="53" ref="T49:T57">R49/(1+S49)</f>
        <v>11951.795290697983</v>
      </c>
      <c r="U49" s="21">
        <f aca="true" t="shared" si="54" ref="U49:U56">T49*Q49</f>
        <v>93150262.2378089</v>
      </c>
      <c r="V49" s="28">
        <f>'POOR SHARE'!I43</f>
        <v>0.7137345638601489</v>
      </c>
      <c r="W49" s="25">
        <f>((+REGRESSION!$K$10*(V49*Q49)))</f>
        <v>15086079.306826696</v>
      </c>
      <c r="X49" s="25">
        <f aca="true" t="shared" si="55" ref="X49:X57">W49/Q49</f>
        <v>1935.643843429171</v>
      </c>
      <c r="Y49" s="25">
        <f aca="true" t="shared" si="56" ref="Y49:Y57">T49-X49</f>
        <v>10016.151447268812</v>
      </c>
      <c r="Z49" s="10">
        <f aca="true" t="shared" si="57" ref="Z49:Z57">(Y49/T49)-1</f>
        <v>-0.16195423334732573</v>
      </c>
      <c r="AA49" s="27">
        <f>RESCMAD!I43</f>
        <v>0</v>
      </c>
      <c r="AB49" s="25">
        <f>((+REGRESSION!$L$10*(AA49*Q49)))</f>
        <v>0</v>
      </c>
      <c r="AC49" s="25">
        <f aca="true" t="shared" si="58" ref="AC49:AC57">AB49/Q49</f>
        <v>0</v>
      </c>
      <c r="AD49" s="25">
        <f aca="true" t="shared" si="59" ref="AD49:AD57">T49-AC49</f>
        <v>11951.795290697983</v>
      </c>
      <c r="AE49" s="10">
        <f aca="true" t="shared" si="60" ref="AE49:AE57">(AD49/T49)-1</f>
        <v>0</v>
      </c>
      <c r="AF49" s="10">
        <f aca="true" t="shared" si="61" ref="AF49:AF57">AE49+Z49</f>
        <v>-0.16195423334732573</v>
      </c>
      <c r="AG49" s="25">
        <f aca="true" t="shared" si="62" ref="AG49:AG56">T49*(1+AF49)</f>
        <v>10016.151447268812</v>
      </c>
      <c r="AH49" s="25">
        <f aca="true" t="shared" si="63" ref="AH49:AH56">AG49*Q49</f>
        <v>78064182.9309822</v>
      </c>
      <c r="AI49" s="21">
        <f aca="true" t="shared" si="64" ref="AI49:AI57">AG49</f>
        <v>10016.151447268812</v>
      </c>
      <c r="AJ49" s="28">
        <f aca="true" t="shared" si="65" ref="AJ49:AJ56">AI49/$AI$57-1</f>
        <v>0.05363199130452401</v>
      </c>
      <c r="AK49" s="5"/>
      <c r="AL49" s="5"/>
      <c r="AM49" s="5"/>
      <c r="AN49" s="5"/>
      <c r="AO49" s="5"/>
    </row>
    <row r="50" spans="1:41" ht="18.75">
      <c r="A50" s="9">
        <f>'Variable Input'!A40</f>
        <v>210034</v>
      </c>
      <c r="B50" s="9" t="str">
        <f>'Variable Input'!B40</f>
        <v>Harbor Hospital Center</v>
      </c>
      <c r="C50" s="24">
        <f>'Variable Input'!C40</f>
        <v>4</v>
      </c>
      <c r="D50" s="25">
        <f>'Variable Input'!F40</f>
        <v>11023.0067391822</v>
      </c>
      <c r="E50" s="25">
        <f>'Variable Input'!E40</f>
        <v>15946.6628442832</v>
      </c>
      <c r="F50" s="25">
        <f t="shared" si="44"/>
        <v>175780172.0000001</v>
      </c>
      <c r="G50" s="26">
        <f>'Variable Input'!H40</f>
        <v>1.12632</v>
      </c>
      <c r="H50" s="25">
        <f t="shared" si="45"/>
        <v>9786.74509835766</v>
      </c>
      <c r="I50" s="25">
        <f t="shared" si="46"/>
        <v>156065924.42645085</v>
      </c>
      <c r="J50" s="25">
        <f>'Variable Input'!U40</f>
        <v>4003229</v>
      </c>
      <c r="K50" s="25">
        <f t="shared" si="47"/>
        <v>152062695.42645085</v>
      </c>
      <c r="L50" s="25">
        <f t="shared" si="48"/>
        <v>9535.706430324673</v>
      </c>
      <c r="M50" s="26">
        <f>'Variable Input'!W40</f>
        <v>1.00456</v>
      </c>
      <c r="N50" s="25">
        <f t="shared" si="49"/>
        <v>9492.420990607505</v>
      </c>
      <c r="O50" s="25">
        <f t="shared" si="50"/>
        <v>151372437.11321464</v>
      </c>
      <c r="P50" s="26">
        <f>'Variable Input'!G40</f>
        <v>0.877280556691654</v>
      </c>
      <c r="Q50" s="25">
        <f t="shared" si="51"/>
        <v>13989.69725740688</v>
      </c>
      <c r="R50" s="21">
        <f t="shared" si="52"/>
        <v>10820.279690689527</v>
      </c>
      <c r="S50" s="10">
        <f>'CFA Calculation'!J44</f>
        <v>-0.00977298489404007</v>
      </c>
      <c r="T50" s="21">
        <f t="shared" si="53"/>
        <v>10927.06977857163</v>
      </c>
      <c r="U50" s="21">
        <f t="shared" si="54"/>
        <v>152866398.11277714</v>
      </c>
      <c r="V50" s="28">
        <f>'POOR SHARE'!I44</f>
        <v>0.4023130403467876</v>
      </c>
      <c r="W50" s="25">
        <f>((+REGRESSION!$K$10*(V50*Q50)))</f>
        <v>15263746.613029104</v>
      </c>
      <c r="X50" s="25">
        <f t="shared" si="55"/>
        <v>1091.070545143332</v>
      </c>
      <c r="Y50" s="25">
        <f t="shared" si="56"/>
        <v>9835.999233428298</v>
      </c>
      <c r="Z50" s="10">
        <f t="shared" si="57"/>
        <v>-0.0998502404810262</v>
      </c>
      <c r="AA50" s="27">
        <f>RESCMAD!I44</f>
        <v>0.003288134057057252</v>
      </c>
      <c r="AB50" s="25">
        <f>((+REGRESSION!$L$10*(AA50*Q50)))</f>
        <v>11245039.630828204</v>
      </c>
      <c r="AC50" s="25">
        <f t="shared" si="58"/>
        <v>803.8086474583637</v>
      </c>
      <c r="AD50" s="25">
        <f t="shared" si="59"/>
        <v>10123.261131113266</v>
      </c>
      <c r="AE50" s="10">
        <f t="shared" si="60"/>
        <v>-0.073561225813224</v>
      </c>
      <c r="AF50" s="10">
        <f t="shared" si="61"/>
        <v>-0.1734114662942502</v>
      </c>
      <c r="AG50" s="25">
        <f t="shared" si="62"/>
        <v>9032.190585969935</v>
      </c>
      <c r="AH50" s="25">
        <f t="shared" si="63"/>
        <v>126357611.86891983</v>
      </c>
      <c r="AI50" s="21">
        <f t="shared" si="64"/>
        <v>9032.190585969935</v>
      </c>
      <c r="AJ50" s="28">
        <f t="shared" si="65"/>
        <v>-0.04987409555069666</v>
      </c>
      <c r="AK50" s="5"/>
      <c r="AL50" s="5"/>
      <c r="AM50" s="5"/>
      <c r="AN50" s="5"/>
      <c r="AO50" s="5"/>
    </row>
    <row r="51" spans="1:41" ht="18.75">
      <c r="A51" s="9">
        <f>'Variable Input'!A41</f>
        <v>210029</v>
      </c>
      <c r="B51" s="9" t="str">
        <f>'Variable Input'!B41</f>
        <v>Johns Hopkins Bayview Medical Center</v>
      </c>
      <c r="C51" s="24">
        <f>'Variable Input'!C41</f>
        <v>4</v>
      </c>
      <c r="D51" s="25">
        <f>'Variable Input'!F41</f>
        <v>10458.5100832426</v>
      </c>
      <c r="E51" s="25">
        <f>'Variable Input'!E41</f>
        <v>36838.2634747672</v>
      </c>
      <c r="F51" s="25">
        <f t="shared" si="44"/>
        <v>385273350.0000003</v>
      </c>
      <c r="G51" s="26">
        <f>'Variable Input'!H41</f>
        <v>1.12535</v>
      </c>
      <c r="H51" s="25">
        <f t="shared" si="45"/>
        <v>9293.56207690283</v>
      </c>
      <c r="I51" s="25">
        <f t="shared" si="46"/>
        <v>342358688.40805113</v>
      </c>
      <c r="J51" s="25">
        <f>'Variable Input'!U41</f>
        <v>20850585.2458881</v>
      </c>
      <c r="K51" s="25">
        <f t="shared" si="47"/>
        <v>321508103.162163</v>
      </c>
      <c r="L51" s="25">
        <f t="shared" si="48"/>
        <v>8727.558599019841</v>
      </c>
      <c r="M51" s="26">
        <f>'Variable Input'!W41</f>
        <v>1.00182</v>
      </c>
      <c r="N51" s="25">
        <f t="shared" si="49"/>
        <v>8711.703299015633</v>
      </c>
      <c r="O51" s="25">
        <f t="shared" si="50"/>
        <v>320924021.4431365</v>
      </c>
      <c r="P51" s="26">
        <f>'Variable Input'!G41</f>
        <v>0.774915480137544</v>
      </c>
      <c r="Q51" s="25">
        <f t="shared" si="51"/>
        <v>28546.540627982573</v>
      </c>
      <c r="R51" s="21">
        <f t="shared" si="52"/>
        <v>11242.133525928977</v>
      </c>
      <c r="S51" s="10">
        <f>'CFA Calculation'!J45</f>
        <v>-0.0034935572975976006</v>
      </c>
      <c r="T51" s="21">
        <f t="shared" si="53"/>
        <v>11281.546254173429</v>
      </c>
      <c r="U51" s="21">
        <f t="shared" si="54"/>
        <v>322049118.4912264</v>
      </c>
      <c r="V51" s="28">
        <f>'POOR SHARE'!I45</f>
        <v>0.3689340907695845</v>
      </c>
      <c r="W51" s="25">
        <f>((+REGRESSION!$K$10*(V51*Q51)))</f>
        <v>28562156.576115675</v>
      </c>
      <c r="X51" s="25">
        <f t="shared" si="55"/>
        <v>1000.5470346945575</v>
      </c>
      <c r="Y51" s="25">
        <f t="shared" si="56"/>
        <v>10280.999219478872</v>
      </c>
      <c r="Z51" s="10">
        <f t="shared" si="57"/>
        <v>-0.08868882085418217</v>
      </c>
      <c r="AA51" s="27">
        <f>RESCMAD!I45</f>
        <v>0.005149485603726854</v>
      </c>
      <c r="AB51" s="25">
        <f>((+REGRESSION!$L$10*(AA51*Q51)))</f>
        <v>35935235.34199448</v>
      </c>
      <c r="AC51" s="25">
        <f t="shared" si="58"/>
        <v>1258.8297759192994</v>
      </c>
      <c r="AD51" s="25">
        <f t="shared" si="59"/>
        <v>10022.71647825413</v>
      </c>
      <c r="AE51" s="10">
        <f t="shared" si="60"/>
        <v>-0.11158308866159328</v>
      </c>
      <c r="AF51" s="10">
        <f t="shared" si="61"/>
        <v>-0.20027190951577545</v>
      </c>
      <c r="AG51" s="25">
        <f t="shared" si="62"/>
        <v>9022.169443559573</v>
      </c>
      <c r="AH51" s="25">
        <f t="shared" si="63"/>
        <v>257551726.57311627</v>
      </c>
      <c r="AI51" s="21">
        <f t="shared" si="64"/>
        <v>9022.169443559573</v>
      </c>
      <c r="AJ51" s="28">
        <f t="shared" si="65"/>
        <v>-0.05092825255786282</v>
      </c>
      <c r="AK51" s="5"/>
      <c r="AL51" s="5"/>
      <c r="AM51" s="5"/>
      <c r="AN51" s="5"/>
      <c r="AO51" s="5"/>
    </row>
    <row r="52" spans="1:41" ht="18.75">
      <c r="A52" s="9">
        <f>'Variable Input'!A42</f>
        <v>210038</v>
      </c>
      <c r="B52" s="9" t="str">
        <f>'Variable Input'!B42</f>
        <v>Maryland General Hospital</v>
      </c>
      <c r="C52" s="24">
        <f>'Variable Input'!C42</f>
        <v>4</v>
      </c>
      <c r="D52" s="25">
        <f>'Variable Input'!F42</f>
        <v>12250.6271820121</v>
      </c>
      <c r="E52" s="25">
        <f>'Variable Input'!E42</f>
        <v>12589.5871050961</v>
      </c>
      <c r="F52" s="25">
        <f t="shared" si="44"/>
        <v>154230337.9999993</v>
      </c>
      <c r="G52" s="26">
        <f>'Variable Input'!H42</f>
        <v>1.134</v>
      </c>
      <c r="H52" s="25">
        <f t="shared" si="45"/>
        <v>10803.022206359878</v>
      </c>
      <c r="I52" s="25">
        <f t="shared" si="46"/>
        <v>136005589.06525514</v>
      </c>
      <c r="J52" s="25">
        <f>'Variable Input'!U42</f>
        <v>3689932</v>
      </c>
      <c r="K52" s="25">
        <f t="shared" si="47"/>
        <v>132315657.06525514</v>
      </c>
      <c r="L52" s="25">
        <f t="shared" si="48"/>
        <v>10509.928241546182</v>
      </c>
      <c r="M52" s="26">
        <f>'Variable Input'!W42</f>
        <v>0.9991</v>
      </c>
      <c r="N52" s="25">
        <f t="shared" si="49"/>
        <v>10519.395697674088</v>
      </c>
      <c r="O52" s="25">
        <f t="shared" si="50"/>
        <v>132434848.42884108</v>
      </c>
      <c r="P52" s="26">
        <f>'Variable Input'!G42</f>
        <v>0.880573909363287</v>
      </c>
      <c r="Q52" s="25">
        <f t="shared" si="51"/>
        <v>11086.0619344041</v>
      </c>
      <c r="R52" s="21">
        <f t="shared" si="52"/>
        <v>11946.067883478745</v>
      </c>
      <c r="S52" s="10">
        <f>'CFA Calculation'!J46</f>
        <v>-0.003102994424981881</v>
      </c>
      <c r="T52" s="21">
        <f t="shared" si="53"/>
        <v>11983.251847153617</v>
      </c>
      <c r="U52" s="21">
        <f t="shared" si="54"/>
        <v>132847072.15310733</v>
      </c>
      <c r="V52" s="28">
        <f>'POOR SHARE'!I46</f>
        <v>0.660435613582079</v>
      </c>
      <c r="W52" s="25">
        <f>((+REGRESSION!$K$10*(V52*Q52)))</f>
        <v>19856216.82797097</v>
      </c>
      <c r="X52" s="25">
        <f t="shared" si="55"/>
        <v>1791.0974109164838</v>
      </c>
      <c r="Y52" s="25">
        <f t="shared" si="56"/>
        <v>10192.154436237133</v>
      </c>
      <c r="Z52" s="10">
        <f t="shared" si="57"/>
        <v>-0.14946672520630722</v>
      </c>
      <c r="AA52" s="27">
        <f>RESCMAD!I46</f>
        <v>0.003608134271365144</v>
      </c>
      <c r="AB52" s="25">
        <f>((+REGRESSION!$L$10*(AA52*Q52)))</f>
        <v>9778295.331154961</v>
      </c>
      <c r="AC52" s="25">
        <f t="shared" si="58"/>
        <v>882.0350624967499</v>
      </c>
      <c r="AD52" s="25">
        <f t="shared" si="59"/>
        <v>11101.216784656866</v>
      </c>
      <c r="AE52" s="10">
        <f t="shared" si="60"/>
        <v>-0.07360565176690836</v>
      </c>
      <c r="AF52" s="10">
        <f t="shared" si="61"/>
        <v>-0.22307237697321558</v>
      </c>
      <c r="AG52" s="25">
        <f t="shared" si="62"/>
        <v>9310.119373740383</v>
      </c>
      <c r="AH52" s="25">
        <f t="shared" si="63"/>
        <v>103212559.9939814</v>
      </c>
      <c r="AI52" s="21">
        <f t="shared" si="64"/>
        <v>9310.119373740383</v>
      </c>
      <c r="AJ52" s="28">
        <f t="shared" si="65"/>
        <v>-0.02063785010841357</v>
      </c>
      <c r="AK52" s="5"/>
      <c r="AL52" s="5"/>
      <c r="AM52" s="5"/>
      <c r="AN52" s="5"/>
      <c r="AO52" s="5"/>
    </row>
    <row r="53" spans="1:41" ht="18.75">
      <c r="A53" s="9">
        <f>'Variable Input'!A43</f>
        <v>210008</v>
      </c>
      <c r="B53" s="9" t="str">
        <f>'Variable Input'!B43</f>
        <v>Mercy Medical Center</v>
      </c>
      <c r="C53" s="24">
        <f>'Variable Input'!C43</f>
        <v>4</v>
      </c>
      <c r="D53" s="25">
        <f>'Variable Input'!F43</f>
        <v>10749.1639505574</v>
      </c>
      <c r="E53" s="25">
        <f>'Variable Input'!E43</f>
        <v>30179.2790111066</v>
      </c>
      <c r="F53" s="25">
        <f t="shared" si="44"/>
        <v>324402018.00000066</v>
      </c>
      <c r="G53" s="26">
        <f>'Variable Input'!H43</f>
        <v>1.1218</v>
      </c>
      <c r="H53" s="25">
        <f t="shared" si="45"/>
        <v>9582.068060757178</v>
      </c>
      <c r="I53" s="25">
        <f t="shared" si="46"/>
        <v>289179905.509004</v>
      </c>
      <c r="J53" s="25">
        <f>'Variable Input'!U43</f>
        <v>4481771</v>
      </c>
      <c r="K53" s="25">
        <f t="shared" si="47"/>
        <v>284698134.509004</v>
      </c>
      <c r="L53" s="25">
        <f t="shared" si="48"/>
        <v>9433.56315451503</v>
      </c>
      <c r="M53" s="26">
        <f>'Variable Input'!W43</f>
        <v>0.99715</v>
      </c>
      <c r="N53" s="25">
        <f t="shared" si="49"/>
        <v>9460.525652625012</v>
      </c>
      <c r="O53" s="25">
        <f t="shared" si="50"/>
        <v>285511843.26230156</v>
      </c>
      <c r="P53" s="26">
        <f>'Variable Input'!G43</f>
        <v>0.862818905032641</v>
      </c>
      <c r="Q53" s="25">
        <f t="shared" si="51"/>
        <v>26039.252471037562</v>
      </c>
      <c r="R53" s="21">
        <f t="shared" si="52"/>
        <v>10964.671262351529</v>
      </c>
      <c r="S53" s="10">
        <f>'CFA Calculation'!J47</f>
        <v>0.005258540148800436</v>
      </c>
      <c r="T53" s="21">
        <f t="shared" si="53"/>
        <v>10907.314710033219</v>
      </c>
      <c r="U53" s="21">
        <f t="shared" si="54"/>
        <v>284018321.51561683</v>
      </c>
      <c r="V53" s="28">
        <f>'POOR SHARE'!I47</f>
        <v>0.2858375433102152</v>
      </c>
      <c r="W53" s="25">
        <f>((+REGRESSION!$K$10*(V53*Q53)))</f>
        <v>20185360.25619331</v>
      </c>
      <c r="X53" s="25">
        <f t="shared" si="55"/>
        <v>775.189697885709</v>
      </c>
      <c r="Y53" s="25">
        <f t="shared" si="56"/>
        <v>10132.12501214751</v>
      </c>
      <c r="Z53" s="10">
        <f t="shared" si="57"/>
        <v>-0.07107062723445967</v>
      </c>
      <c r="AA53" s="27">
        <f>RESCMAD!I47</f>
        <v>0.0024194242930004393</v>
      </c>
      <c r="AB53" s="25">
        <f>((+REGRESSION!$L$10*(AA53*Q53)))</f>
        <v>15400815.14656906</v>
      </c>
      <c r="AC53" s="25">
        <f t="shared" si="58"/>
        <v>591.4461317082271</v>
      </c>
      <c r="AD53" s="25">
        <f t="shared" si="59"/>
        <v>10315.868578324991</v>
      </c>
      <c r="AE53" s="10">
        <f t="shared" si="60"/>
        <v>-0.05422472418112034</v>
      </c>
      <c r="AF53" s="10">
        <f t="shared" si="61"/>
        <v>-0.12529535141558001</v>
      </c>
      <c r="AG53" s="25">
        <f t="shared" si="62"/>
        <v>9540.678880439282</v>
      </c>
      <c r="AH53" s="25">
        <f t="shared" si="63"/>
        <v>248432146.11285445</v>
      </c>
      <c r="AI53" s="21">
        <f t="shared" si="64"/>
        <v>9540.678880439282</v>
      </c>
      <c r="AJ53" s="28">
        <f t="shared" si="65"/>
        <v>0.003615464494131748</v>
      </c>
      <c r="AK53" s="5"/>
      <c r="AL53" s="5"/>
      <c r="AM53" s="5"/>
      <c r="AN53" s="5"/>
      <c r="AO53" s="5"/>
    </row>
    <row r="54" spans="1:41" ht="18.75">
      <c r="A54" s="9">
        <f>'Variable Input'!A44</f>
        <v>210003</v>
      </c>
      <c r="B54" s="9" t="str">
        <f>'Variable Input'!B44</f>
        <v>Prince Georges Hospital Center</v>
      </c>
      <c r="C54" s="24">
        <f>'Variable Input'!C44</f>
        <v>4</v>
      </c>
      <c r="D54" s="25">
        <f>'Variable Input'!F44</f>
        <v>13203.7081692028</v>
      </c>
      <c r="E54" s="25">
        <f>'Variable Input'!E44</f>
        <v>16282.7346867194</v>
      </c>
      <c r="F54" s="25">
        <f t="shared" si="44"/>
        <v>214992476.99999872</v>
      </c>
      <c r="G54" s="26">
        <f>'Variable Input'!H44</f>
        <v>1.12421</v>
      </c>
      <c r="H54" s="25">
        <f t="shared" si="45"/>
        <v>11744.876997360636</v>
      </c>
      <c r="I54" s="25">
        <f t="shared" si="46"/>
        <v>191238716.07617682</v>
      </c>
      <c r="J54" s="25">
        <f>'Variable Input'!U44</f>
        <v>7383351.58400563</v>
      </c>
      <c r="K54" s="25">
        <f t="shared" si="47"/>
        <v>183855364.4921712</v>
      </c>
      <c r="L54" s="25">
        <f t="shared" si="48"/>
        <v>11291.430341988449</v>
      </c>
      <c r="M54" s="26">
        <f>'Variable Input'!W44</f>
        <v>1.0049</v>
      </c>
      <c r="N54" s="25">
        <f t="shared" si="49"/>
        <v>11236.372118607274</v>
      </c>
      <c r="O54" s="25">
        <f t="shared" si="50"/>
        <v>182958866.0485334</v>
      </c>
      <c r="P54" s="26">
        <f>'Variable Input'!G44</f>
        <v>0.918763814220541</v>
      </c>
      <c r="Q54" s="25">
        <f t="shared" si="51"/>
        <v>14959.987426711421</v>
      </c>
      <c r="R54" s="21">
        <f t="shared" si="52"/>
        <v>12229.88100390084</v>
      </c>
      <c r="S54" s="10">
        <f>'CFA Calculation'!J48</f>
        <v>-0.01912308160418218</v>
      </c>
      <c r="T54" s="21">
        <f t="shared" si="53"/>
        <v>12468.31358199588</v>
      </c>
      <c r="U54" s="21">
        <f t="shared" si="54"/>
        <v>186525814.41895363</v>
      </c>
      <c r="V54" s="28">
        <f>'POOR SHARE'!I48</f>
        <v>0.4960780138832562</v>
      </c>
      <c r="W54" s="25">
        <f>((+REGRESSION!$K$10*(V54*Q54)))</f>
        <v>20126577.500216838</v>
      </c>
      <c r="X54" s="25">
        <f t="shared" si="55"/>
        <v>1345.3605892930327</v>
      </c>
      <c r="Y54" s="25">
        <f t="shared" si="56"/>
        <v>11122.952992702849</v>
      </c>
      <c r="Z54" s="10">
        <f t="shared" si="57"/>
        <v>-0.1079023703121903</v>
      </c>
      <c r="AA54" s="27">
        <f>RESCMAD!I48</f>
        <v>0.003208558846399485</v>
      </c>
      <c r="AB54" s="25">
        <f>((+REGRESSION!$L$10*(AA54*Q54)))</f>
        <v>11733954.397385953</v>
      </c>
      <c r="AC54" s="25">
        <f t="shared" si="58"/>
        <v>784.3558996871009</v>
      </c>
      <c r="AD54" s="25">
        <f t="shared" si="59"/>
        <v>11683.95768230878</v>
      </c>
      <c r="AE54" s="10">
        <f t="shared" si="60"/>
        <v>-0.0629079381528953</v>
      </c>
      <c r="AF54" s="10">
        <f t="shared" si="61"/>
        <v>-0.1708103084650856</v>
      </c>
      <c r="AG54" s="25">
        <f t="shared" si="62"/>
        <v>10338.597093015747</v>
      </c>
      <c r="AH54" s="25">
        <f t="shared" si="63"/>
        <v>154665282.52135083</v>
      </c>
      <c r="AI54" s="21">
        <f t="shared" si="64"/>
        <v>10338.597093015747</v>
      </c>
      <c r="AJ54" s="28">
        <f t="shared" si="65"/>
        <v>0.08755111179750097</v>
      </c>
      <c r="AK54" s="5"/>
      <c r="AL54" s="5"/>
      <c r="AM54" s="5"/>
      <c r="AN54" s="5"/>
      <c r="AO54" s="5"/>
    </row>
    <row r="55" spans="1:41" ht="18.75">
      <c r="A55" s="9">
        <f>'Variable Input'!A45</f>
        <v>210012</v>
      </c>
      <c r="B55" s="9" t="str">
        <f>'Variable Input'!B45</f>
        <v>Sinai Hospital</v>
      </c>
      <c r="C55" s="24">
        <f>'Variable Input'!C45</f>
        <v>4</v>
      </c>
      <c r="D55" s="25">
        <f>'Variable Input'!F45</f>
        <v>16658.7704376596</v>
      </c>
      <c r="E55" s="25">
        <f>'Variable Input'!E45</f>
        <v>28853.500790994</v>
      </c>
      <c r="F55" s="25">
        <f t="shared" si="44"/>
        <v>480663845.99999875</v>
      </c>
      <c r="G55" s="26">
        <f>'Variable Input'!H45</f>
        <v>1.12275</v>
      </c>
      <c r="H55" s="25">
        <f t="shared" si="45"/>
        <v>14837.470886359031</v>
      </c>
      <c r="I55" s="25">
        <f t="shared" si="46"/>
        <v>428112977.95591074</v>
      </c>
      <c r="J55" s="25">
        <f>'Variable Input'!U45</f>
        <v>17407274.0603352</v>
      </c>
      <c r="K55" s="25">
        <f t="shared" si="47"/>
        <v>410705703.8955755</v>
      </c>
      <c r="L55" s="25">
        <f t="shared" si="48"/>
        <v>14234.172375497967</v>
      </c>
      <c r="M55" s="26">
        <f>'Variable Input'!W45</f>
        <v>1.00282</v>
      </c>
      <c r="N55" s="25">
        <f t="shared" si="49"/>
        <v>14194.14488691686</v>
      </c>
      <c r="O55" s="25">
        <f t="shared" si="50"/>
        <v>409550770.72213906</v>
      </c>
      <c r="P55" s="26">
        <f>'Variable Input'!G45</f>
        <v>1.22371692183184</v>
      </c>
      <c r="Q55" s="25">
        <f t="shared" si="51"/>
        <v>35308.517172027736</v>
      </c>
      <c r="R55" s="21">
        <f t="shared" si="52"/>
        <v>11599.206183787155</v>
      </c>
      <c r="S55" s="10">
        <f>'CFA Calculation'!J49</f>
        <v>0.008367598494671585</v>
      </c>
      <c r="T55" s="21">
        <f t="shared" si="53"/>
        <v>11502.954082521968</v>
      </c>
      <c r="U55" s="21">
        <f t="shared" si="54"/>
        <v>406152251.7517735</v>
      </c>
      <c r="V55" s="28">
        <f>'POOR SHARE'!I49</f>
        <v>0.35039103423643275</v>
      </c>
      <c r="W55" s="25">
        <f>((+REGRESSION!$K$10*(V55*Q55)))</f>
        <v>33552214.21969336</v>
      </c>
      <c r="X55" s="25">
        <f t="shared" si="55"/>
        <v>950.2583769299221</v>
      </c>
      <c r="Y55" s="25">
        <f t="shared" si="56"/>
        <v>10552.695705592047</v>
      </c>
      <c r="Z55" s="10">
        <f t="shared" si="57"/>
        <v>-0.082609942638455</v>
      </c>
      <c r="AA55" s="27">
        <f>RESCMAD!I49</f>
        <v>0.0035685440820443248</v>
      </c>
      <c r="AB55" s="25">
        <f>((+REGRESSION!$L$10*(AA55*Q55)))</f>
        <v>30801630.293138124</v>
      </c>
      <c r="AC55" s="25">
        <f t="shared" si="58"/>
        <v>872.3569484118672</v>
      </c>
      <c r="AD55" s="25">
        <f t="shared" si="59"/>
        <v>10630.597134110101</v>
      </c>
      <c r="AE55" s="10">
        <f t="shared" si="60"/>
        <v>-0.0758376450217566</v>
      </c>
      <c r="AF55" s="10">
        <f t="shared" si="61"/>
        <v>-0.1584475876602116</v>
      </c>
      <c r="AG55" s="25">
        <f t="shared" si="62"/>
        <v>9680.33875718018</v>
      </c>
      <c r="AH55" s="25">
        <f t="shared" si="63"/>
        <v>341798407.238942</v>
      </c>
      <c r="AI55" s="21">
        <f t="shared" si="64"/>
        <v>9680.33875718018</v>
      </c>
      <c r="AJ55" s="28">
        <f t="shared" si="65"/>
        <v>0.018306747349682073</v>
      </c>
      <c r="AK55" s="5"/>
      <c r="AL55" s="5"/>
      <c r="AM55" s="5"/>
      <c r="AN55" s="5"/>
      <c r="AO55" s="5"/>
    </row>
    <row r="56" spans="1:41" ht="18.75">
      <c r="A56" s="9">
        <f>'Variable Input'!A46</f>
        <v>210024</v>
      </c>
      <c r="B56" s="9" t="str">
        <f>'Variable Input'!B46</f>
        <v>Union Memorial Hospital</v>
      </c>
      <c r="C56" s="24">
        <f>'Variable Input'!C46</f>
        <v>4</v>
      </c>
      <c r="D56" s="25">
        <f>'Variable Input'!F46</f>
        <v>16244.3746679543</v>
      </c>
      <c r="E56" s="25">
        <f>'Variable Input'!E46</f>
        <v>19984.1838566065</v>
      </c>
      <c r="F56" s="25">
        <f t="shared" si="44"/>
        <v>324630569.99999994</v>
      </c>
      <c r="G56" s="26">
        <f>'Variable Input'!H46</f>
        <v>1.12531</v>
      </c>
      <c r="H56" s="25">
        <f t="shared" si="45"/>
        <v>14435.466376335677</v>
      </c>
      <c r="I56" s="25">
        <f t="shared" si="46"/>
        <v>288481014.1205534</v>
      </c>
      <c r="J56" s="25">
        <f>'Variable Input'!U46</f>
        <v>9873000</v>
      </c>
      <c r="K56" s="25">
        <f t="shared" si="47"/>
        <v>278608014.1205534</v>
      </c>
      <c r="L56" s="25">
        <f t="shared" si="48"/>
        <v>13941.425685415184</v>
      </c>
      <c r="M56" s="26">
        <f>'Variable Input'!W46</f>
        <v>1.0043</v>
      </c>
      <c r="N56" s="25">
        <f t="shared" si="49"/>
        <v>13881.73422823378</v>
      </c>
      <c r="O56" s="25">
        <f t="shared" si="50"/>
        <v>277415129.0655714</v>
      </c>
      <c r="P56" s="26">
        <f>'Variable Input'!G46</f>
        <v>1.26308203993953</v>
      </c>
      <c r="Q56" s="25">
        <f t="shared" si="51"/>
        <v>25241.663712129164</v>
      </c>
      <c r="R56" s="21">
        <f t="shared" si="52"/>
        <v>10990.366254355393</v>
      </c>
      <c r="S56" s="10">
        <f>'CFA Calculation'!J50</f>
        <v>-0.007315473802184801</v>
      </c>
      <c r="T56" s="21">
        <f t="shared" si="53"/>
        <v>11071.358487324007</v>
      </c>
      <c r="U56" s="21">
        <f t="shared" si="54"/>
        <v>279459507.7734596</v>
      </c>
      <c r="V56" s="28">
        <f>'POOR SHARE'!I50</f>
        <v>0.27504494940202706</v>
      </c>
      <c r="W56" s="25">
        <f>((+REGRESSION!$K$10*(V56*Q56)))</f>
        <v>18828268.059464496</v>
      </c>
      <c r="X56" s="25">
        <f t="shared" si="55"/>
        <v>745.9202481339257</v>
      </c>
      <c r="Y56" s="25">
        <f t="shared" si="56"/>
        <v>10325.438239190082</v>
      </c>
      <c r="Z56" s="10">
        <f t="shared" si="57"/>
        <v>-0.06737386825545899</v>
      </c>
      <c r="AA56" s="27">
        <f>RESCMAD!I50</f>
        <v>0.0034862995166881215</v>
      </c>
      <c r="AB56" s="25">
        <f>((+REGRESSION!$L$10*(AA56*Q56)))</f>
        <v>21512249.728540912</v>
      </c>
      <c r="AC56" s="25">
        <f t="shared" si="58"/>
        <v>852.2516571759813</v>
      </c>
      <c r="AD56" s="25">
        <f t="shared" si="59"/>
        <v>10219.106830148026</v>
      </c>
      <c r="AE56" s="10">
        <f t="shared" si="60"/>
        <v>-0.07697805631998589</v>
      </c>
      <c r="AF56" s="10">
        <f t="shared" si="61"/>
        <v>-0.14435192457544488</v>
      </c>
      <c r="AG56" s="25">
        <f t="shared" si="62"/>
        <v>9473.186582014101</v>
      </c>
      <c r="AH56" s="25">
        <f t="shared" si="63"/>
        <v>239118989.98545423</v>
      </c>
      <c r="AI56" s="21">
        <f t="shared" si="64"/>
        <v>9473.186582014101</v>
      </c>
      <c r="AJ56" s="28">
        <f t="shared" si="65"/>
        <v>-0.003484272881228545</v>
      </c>
      <c r="AK56" s="5"/>
      <c r="AL56" s="5"/>
      <c r="AM56" s="5"/>
      <c r="AN56" s="5"/>
      <c r="AO56" s="5"/>
    </row>
    <row r="57" spans="1:41" ht="18.75">
      <c r="A57" s="9"/>
      <c r="B57" s="8" t="s">
        <v>12</v>
      </c>
      <c r="C57" s="24"/>
      <c r="D57" s="25">
        <f>F57/E57</f>
        <v>12780.113035302125</v>
      </c>
      <c r="E57" s="25">
        <f>SUM(E49:E56)</f>
        <v>169333.70487586127</v>
      </c>
      <c r="F57" s="25">
        <f>SUM(F49:F56)</f>
        <v>2164103888.9999976</v>
      </c>
      <c r="G57" s="26">
        <f>F57/I57</f>
        <v>1.1248927241815534</v>
      </c>
      <c r="H57" s="25">
        <f>I57/E57</f>
        <v>11361.183836085924</v>
      </c>
      <c r="I57" s="25">
        <f>SUM(I49:I56)</f>
        <v>1923831350.740179</v>
      </c>
      <c r="J57" s="25">
        <f>SUM(J49:J56)</f>
        <v>67689142.89022893</v>
      </c>
      <c r="K57" s="25">
        <f>SUM(K49:K56)</f>
        <v>1856142207.8499503</v>
      </c>
      <c r="L57" s="25">
        <f t="shared" si="48"/>
        <v>10961.445680354602</v>
      </c>
      <c r="M57" s="26">
        <f>L57/N57</f>
        <v>1.0016249498920804</v>
      </c>
      <c r="N57" s="25">
        <f>O57/E57</f>
        <v>10943.662776706627</v>
      </c>
      <c r="O57" s="25">
        <f>SUM(O49:O56)</f>
        <v>1853130962.8917885</v>
      </c>
      <c r="P57" s="26">
        <f>R57/N57</f>
        <v>1.0390766890065295</v>
      </c>
      <c r="Q57" s="25">
        <f>SUM(Q49:Q56)</f>
        <v>162965.55073116184</v>
      </c>
      <c r="R57" s="21">
        <f t="shared" si="52"/>
        <v>11371.304883624325</v>
      </c>
      <c r="S57" s="10">
        <f>'CFA Calculation'!J51</f>
        <v>-0.0019366047987092044</v>
      </c>
      <c r="T57" s="21">
        <f t="shared" si="53"/>
        <v>11393.369337356515</v>
      </c>
      <c r="U57" s="25">
        <f>SUM(U49:U56)</f>
        <v>1857068746.4547231</v>
      </c>
      <c r="V57" s="28">
        <f>'POOR SHARE'!I51</f>
        <v>0.39098304683560603</v>
      </c>
      <c r="W57" s="25">
        <f>SUM(W49:W56)</f>
        <v>171460619.35951042</v>
      </c>
      <c r="X57" s="25">
        <f t="shared" si="55"/>
        <v>1052.1280024534915</v>
      </c>
      <c r="Y57" s="25">
        <f t="shared" si="56"/>
        <v>10341.241334903023</v>
      </c>
      <c r="Z57" s="10">
        <f t="shared" si="57"/>
        <v>-0.09234564168860748</v>
      </c>
      <c r="AA57" s="27">
        <f>RESCMAD!I51</f>
        <v>0.003424036537148343</v>
      </c>
      <c r="AB57" s="25">
        <f>SUM(AB49:AB56)</f>
        <v>136407219.86961168</v>
      </c>
      <c r="AC57" s="25">
        <f t="shared" si="58"/>
        <v>837.0310121225409</v>
      </c>
      <c r="AD57" s="25">
        <f t="shared" si="59"/>
        <v>10556.338325233974</v>
      </c>
      <c r="AE57" s="10">
        <f t="shared" si="60"/>
        <v>-0.07346650383553255</v>
      </c>
      <c r="AF57" s="10">
        <f t="shared" si="61"/>
        <v>-0.16581214552414003</v>
      </c>
      <c r="AG57" s="25">
        <f>AH57/Q57</f>
        <v>9506.309157211146</v>
      </c>
      <c r="AH57" s="25">
        <f>SUM(AH49:AH56)</f>
        <v>1549200907.2256014</v>
      </c>
      <c r="AI57" s="21">
        <f t="shared" si="64"/>
        <v>9506.309157211146</v>
      </c>
      <c r="AJ57" s="28">
        <f>AI57/$AI$69-1</f>
        <v>0.012942076696380589</v>
      </c>
      <c r="AK57" s="5"/>
      <c r="AL57" s="5"/>
      <c r="AM57" s="5"/>
      <c r="AN57" s="5"/>
      <c r="AO57" s="5"/>
    </row>
    <row r="58" spans="1:41" ht="18.75">
      <c r="A58" s="9"/>
      <c r="B58" s="9"/>
      <c r="C58" s="24"/>
      <c r="D58" s="25"/>
      <c r="E58" s="25"/>
      <c r="F58" s="25"/>
      <c r="G58" s="26"/>
      <c r="H58" s="25"/>
      <c r="I58" s="25"/>
      <c r="J58" s="25"/>
      <c r="K58" s="25"/>
      <c r="L58" s="25"/>
      <c r="M58" s="26"/>
      <c r="N58" s="25"/>
      <c r="O58" s="25"/>
      <c r="P58" s="26"/>
      <c r="Q58" s="25"/>
      <c r="R58" s="8"/>
      <c r="S58" s="8"/>
      <c r="T58" s="8"/>
      <c r="U58" s="8"/>
      <c r="V58" s="8"/>
      <c r="W58" s="8"/>
      <c r="X58" s="25"/>
      <c r="Y58" s="25"/>
      <c r="Z58" s="10"/>
      <c r="AA58" s="22"/>
      <c r="AB58" s="8"/>
      <c r="AC58" s="25"/>
      <c r="AD58" s="25"/>
      <c r="AE58" s="10"/>
      <c r="AF58" s="10"/>
      <c r="AG58" s="25"/>
      <c r="AH58" s="25"/>
      <c r="AI58" s="21"/>
      <c r="AJ58" s="28"/>
      <c r="AK58" s="5"/>
      <c r="AL58" s="5"/>
      <c r="AM58" s="5"/>
      <c r="AN58" s="5"/>
      <c r="AO58" s="5"/>
    </row>
    <row r="59" spans="1:41" ht="18.75">
      <c r="A59" s="8" t="s">
        <v>5</v>
      </c>
      <c r="B59" s="9"/>
      <c r="C59" s="24"/>
      <c r="D59" s="25"/>
      <c r="E59" s="25"/>
      <c r="F59" s="25"/>
      <c r="G59" s="26"/>
      <c r="H59" s="25"/>
      <c r="I59" s="25"/>
      <c r="J59" s="25"/>
      <c r="K59" s="25"/>
      <c r="L59" s="25"/>
      <c r="M59" s="26"/>
      <c r="N59" s="25"/>
      <c r="O59" s="25"/>
      <c r="P59" s="26"/>
      <c r="Q59" s="25"/>
      <c r="R59" s="8"/>
      <c r="S59" s="8"/>
      <c r="T59" s="8"/>
      <c r="U59" s="8"/>
      <c r="V59" s="8"/>
      <c r="W59" s="8"/>
      <c r="X59" s="25"/>
      <c r="Y59" s="25"/>
      <c r="Z59" s="10"/>
      <c r="AA59" s="22"/>
      <c r="AB59" s="8"/>
      <c r="AC59" s="25"/>
      <c r="AD59" s="25"/>
      <c r="AE59" s="10"/>
      <c r="AF59" s="10"/>
      <c r="AG59" s="25"/>
      <c r="AH59" s="25"/>
      <c r="AI59" s="21"/>
      <c r="AJ59" s="28"/>
      <c r="AK59" s="5"/>
      <c r="AL59" s="5"/>
      <c r="AM59" s="5"/>
      <c r="AN59" s="5"/>
      <c r="AO59" s="5"/>
    </row>
    <row r="60" spans="1:41" ht="18.75">
      <c r="A60" s="9">
        <f>'Variable Input'!A47</f>
        <v>910029</v>
      </c>
      <c r="B60" s="9" t="str">
        <f>'Variable Input'!B47</f>
        <v>Johns Hopkins Bayview Medical Center</v>
      </c>
      <c r="C60" s="24">
        <f>'Variable Input'!C47</f>
        <v>4</v>
      </c>
      <c r="D60" s="25">
        <f>'Variable Input'!F47</f>
        <v>10458.5100832426</v>
      </c>
      <c r="E60" s="25">
        <f>'Variable Input'!E47</f>
        <v>36838.2634747672</v>
      </c>
      <c r="F60" s="25">
        <f aca="true" t="shared" si="66" ref="F60:F66">E60*D60</f>
        <v>385273350.0000003</v>
      </c>
      <c r="G60" s="26">
        <f>'Variable Input'!H47</f>
        <v>1.12535</v>
      </c>
      <c r="H60" s="25">
        <f aca="true" t="shared" si="67" ref="H60:H66">D60/G60</f>
        <v>9293.56207690283</v>
      </c>
      <c r="I60" s="25">
        <f aca="true" t="shared" si="68" ref="I60:I66">H60*E60</f>
        <v>342358688.40805113</v>
      </c>
      <c r="J60" s="25">
        <f>'Variable Input'!U47</f>
        <v>20850585.2458881</v>
      </c>
      <c r="K60" s="25">
        <f aca="true" t="shared" si="69" ref="K60:K66">I60-J60</f>
        <v>321508103.162163</v>
      </c>
      <c r="L60" s="25">
        <f aca="true" t="shared" si="70" ref="L60:L67">K60/E60</f>
        <v>8727.558599019841</v>
      </c>
      <c r="M60" s="26">
        <f>'Variable Input'!W47</f>
        <v>1.00182</v>
      </c>
      <c r="N60" s="25">
        <f aca="true" t="shared" si="71" ref="N60:N66">L60/M60</f>
        <v>8711.703299015633</v>
      </c>
      <c r="O60" s="25">
        <f aca="true" t="shared" si="72" ref="O60:O66">N60*E60</f>
        <v>320924021.4431365</v>
      </c>
      <c r="P60" s="26">
        <f>'Variable Input'!G47</f>
        <v>0.774915480137544</v>
      </c>
      <c r="Q60" s="25">
        <f aca="true" t="shared" si="73" ref="Q60:Q66">P60*E60</f>
        <v>28546.540627982573</v>
      </c>
      <c r="R60" s="21">
        <f aca="true" t="shared" si="74" ref="R60:R67">O60/Q60</f>
        <v>11242.133525928977</v>
      </c>
      <c r="S60" s="10">
        <f>'CFA Calculation'!J53</f>
        <v>-0.0034935572975976006</v>
      </c>
      <c r="T60" s="21">
        <f aca="true" t="shared" si="75" ref="T60:T67">R60/(1+S60)</f>
        <v>11281.546254173429</v>
      </c>
      <c r="U60" s="21">
        <f aca="true" t="shared" si="76" ref="U60:U66">T60*Q60</f>
        <v>322049118.4912264</v>
      </c>
      <c r="V60" s="28">
        <f>'POOR SHARE'!I53</f>
        <v>0.3689340907695845</v>
      </c>
      <c r="W60" s="25">
        <f>((+REGRESSION!$K$10*(V60*Q60)))</f>
        <v>28562156.576115675</v>
      </c>
      <c r="X60" s="25">
        <f aca="true" t="shared" si="77" ref="X60:X67">W60/Q60</f>
        <v>1000.5470346945575</v>
      </c>
      <c r="Y60" s="25">
        <f aca="true" t="shared" si="78" ref="Y60:Y67">T60-X60</f>
        <v>10280.999219478872</v>
      </c>
      <c r="Z60" s="10">
        <f aca="true" t="shared" si="79" ref="Z60:Z67">(Y60/T60)-1</f>
        <v>-0.08868882085418217</v>
      </c>
      <c r="AA60" s="27">
        <f>RESCMAD!I53</f>
        <v>0.005149485603726854</v>
      </c>
      <c r="AB60" s="25">
        <f>((+REGRESSION!$L$10*(AA60*Q60)))</f>
        <v>35935235.34199448</v>
      </c>
      <c r="AC60" s="25">
        <f aca="true" t="shared" si="80" ref="AC60:AC67">AB60/Q60</f>
        <v>1258.8297759192994</v>
      </c>
      <c r="AD60" s="25">
        <f aca="true" t="shared" si="81" ref="AD60:AD67">T60-AC60</f>
        <v>10022.71647825413</v>
      </c>
      <c r="AE60" s="10">
        <f aca="true" t="shared" si="82" ref="AE60:AE67">(AD60/T60)-1</f>
        <v>-0.11158308866159328</v>
      </c>
      <c r="AF60" s="10">
        <f aca="true" t="shared" si="83" ref="AF60:AF67">AE60+Z60</f>
        <v>-0.20027190951577545</v>
      </c>
      <c r="AG60" s="25">
        <f aca="true" t="shared" si="84" ref="AG60:AG66">T60*(1+AF60)</f>
        <v>9022.169443559573</v>
      </c>
      <c r="AH60" s="25">
        <f aca="true" t="shared" si="85" ref="AH60:AH66">AG60*Q60</f>
        <v>257551726.57311627</v>
      </c>
      <c r="AI60" s="21">
        <f aca="true" t="shared" si="86" ref="AI60:AI67">AG60</f>
        <v>9022.169443559573</v>
      </c>
      <c r="AJ60" s="28">
        <f aca="true" t="shared" si="87" ref="AJ60:AJ66">AI60/$AI$67-1</f>
        <v>-0.08515217028980104</v>
      </c>
      <c r="AK60" s="5"/>
      <c r="AL60" s="5"/>
      <c r="AM60" s="5"/>
      <c r="AN60" s="5"/>
      <c r="AO60" s="5"/>
    </row>
    <row r="61" spans="1:41" ht="18.75">
      <c r="A61" s="9">
        <f>'Variable Input'!A48</f>
        <v>210009</v>
      </c>
      <c r="B61" s="9" t="str">
        <f>'Variable Input'!B48</f>
        <v>Johns Hopkins Hospital</v>
      </c>
      <c r="C61" s="24">
        <f>'Variable Input'!C48</f>
        <v>5</v>
      </c>
      <c r="D61" s="25">
        <f>'Variable Input'!F48</f>
        <v>18047.0017334642</v>
      </c>
      <c r="E61" s="25">
        <f>'Variable Input'!E48</f>
        <v>69951.8305946143</v>
      </c>
      <c r="F61" s="25">
        <f t="shared" si="66"/>
        <v>1262420807.999998</v>
      </c>
      <c r="G61" s="26">
        <f>'Variable Input'!H48</f>
        <v>1.11852</v>
      </c>
      <c r="H61" s="25">
        <f t="shared" si="67"/>
        <v>16134.715278639811</v>
      </c>
      <c r="I61" s="25">
        <f t="shared" si="68"/>
        <v>1128652869.8637471</v>
      </c>
      <c r="J61" s="25">
        <f>'Variable Input'!U48</f>
        <v>70771984.7839591</v>
      </c>
      <c r="K61" s="25">
        <f t="shared" si="69"/>
        <v>1057880885.079788</v>
      </c>
      <c r="L61" s="25">
        <f t="shared" si="70"/>
        <v>15122.990722150393</v>
      </c>
      <c r="M61" s="26">
        <f>'Variable Input'!W48</f>
        <v>0.99194</v>
      </c>
      <c r="N61" s="25">
        <f t="shared" si="71"/>
        <v>15245.872454130686</v>
      </c>
      <c r="O61" s="25">
        <f t="shared" si="72"/>
        <v>1066476687.1784462</v>
      </c>
      <c r="P61" s="26">
        <f>'Variable Input'!G48</f>
        <v>1.12127119533974</v>
      </c>
      <c r="Q61" s="25">
        <f t="shared" si="73"/>
        <v>78434.97270702617</v>
      </c>
      <c r="R61" s="21">
        <f t="shared" si="74"/>
        <v>13596.95363396119</v>
      </c>
      <c r="S61" s="10">
        <f>'CFA Calculation'!J54</f>
        <v>-0.007209881462792521</v>
      </c>
      <c r="T61" s="21">
        <f t="shared" si="75"/>
        <v>13695.697993041224</v>
      </c>
      <c r="U61" s="21">
        <f t="shared" si="76"/>
        <v>1074221698.2878616</v>
      </c>
      <c r="V61" s="28">
        <f>'POOR SHARE'!I54</f>
        <v>0.27234302195531346</v>
      </c>
      <c r="W61" s="25">
        <f>((+REGRESSION!$K$10*(V61*Q61)))</f>
        <v>57931493.33670432</v>
      </c>
      <c r="X61" s="25">
        <f t="shared" si="77"/>
        <v>738.5926371529781</v>
      </c>
      <c r="Y61" s="25">
        <f t="shared" si="78"/>
        <v>12957.105355888245</v>
      </c>
      <c r="Z61" s="10">
        <f t="shared" si="79"/>
        <v>-0.05392880578472581</v>
      </c>
      <c r="AA61" s="27">
        <f>RESCMAD!I54</f>
        <v>0.011066492025721644</v>
      </c>
      <c r="AB61" s="25">
        <f>((+REGRESSION!$L$10*(AA61*Q61)))</f>
        <v>212189008.68606263</v>
      </c>
      <c r="AC61" s="25">
        <f t="shared" si="80"/>
        <v>2705.285682684439</v>
      </c>
      <c r="AD61" s="25">
        <f t="shared" si="81"/>
        <v>10990.412310356784</v>
      </c>
      <c r="AE61" s="10">
        <f t="shared" si="82"/>
        <v>-0.19752813504350009</v>
      </c>
      <c r="AF61" s="10">
        <f t="shared" si="83"/>
        <v>-0.2514569408282259</v>
      </c>
      <c r="AG61" s="25">
        <f t="shared" si="84"/>
        <v>10251.819673203805</v>
      </c>
      <c r="AH61" s="25">
        <f t="shared" si="85"/>
        <v>804101196.2650944</v>
      </c>
      <c r="AI61" s="21">
        <f t="shared" si="86"/>
        <v>10251.819673203805</v>
      </c>
      <c r="AJ61" s="28">
        <f t="shared" si="87"/>
        <v>0.03953434229789021</v>
      </c>
      <c r="AK61" s="5"/>
      <c r="AL61" s="5"/>
      <c r="AM61" s="5"/>
      <c r="AN61" s="5"/>
      <c r="AO61" s="5"/>
    </row>
    <row r="62" spans="1:41" ht="18.75">
      <c r="A62" s="9">
        <f>'Variable Input'!A49</f>
        <v>910008</v>
      </c>
      <c r="B62" s="9" t="str">
        <f>'Variable Input'!B49</f>
        <v>Mercy Medical Center</v>
      </c>
      <c r="C62" s="24">
        <f>'Variable Input'!C49</f>
        <v>4</v>
      </c>
      <c r="D62" s="25">
        <f>'Variable Input'!F49</f>
        <v>10749.1639505574</v>
      </c>
      <c r="E62" s="25">
        <f>'Variable Input'!E49</f>
        <v>30179.2790111066</v>
      </c>
      <c r="F62" s="25">
        <f t="shared" si="66"/>
        <v>324402018.00000066</v>
      </c>
      <c r="G62" s="26">
        <f>'Variable Input'!H49</f>
        <v>1.1218</v>
      </c>
      <c r="H62" s="25">
        <f t="shared" si="67"/>
        <v>9582.068060757178</v>
      </c>
      <c r="I62" s="25">
        <f t="shared" si="68"/>
        <v>289179905.509004</v>
      </c>
      <c r="J62" s="25">
        <f>'Variable Input'!U49</f>
        <v>4481771</v>
      </c>
      <c r="K62" s="25">
        <f t="shared" si="69"/>
        <v>284698134.509004</v>
      </c>
      <c r="L62" s="25">
        <f t="shared" si="70"/>
        <v>9433.56315451503</v>
      </c>
      <c r="M62" s="26">
        <f>'Variable Input'!W49</f>
        <v>0.99715</v>
      </c>
      <c r="N62" s="25">
        <f t="shared" si="71"/>
        <v>9460.525652625012</v>
      </c>
      <c r="O62" s="25">
        <f t="shared" si="72"/>
        <v>285511843.26230156</v>
      </c>
      <c r="P62" s="26">
        <f>'Variable Input'!G49</f>
        <v>0.862818905032641</v>
      </c>
      <c r="Q62" s="25">
        <f t="shared" si="73"/>
        <v>26039.252471037562</v>
      </c>
      <c r="R62" s="21">
        <f t="shared" si="74"/>
        <v>10964.671262351529</v>
      </c>
      <c r="S62" s="10">
        <f>'CFA Calculation'!J55</f>
        <v>0.005258540148800436</v>
      </c>
      <c r="T62" s="21">
        <f t="shared" si="75"/>
        <v>10907.314710033219</v>
      </c>
      <c r="U62" s="21">
        <f t="shared" si="76"/>
        <v>284018321.51561683</v>
      </c>
      <c r="V62" s="28">
        <f>'POOR SHARE'!I55</f>
        <v>0.2858375433102152</v>
      </c>
      <c r="W62" s="25">
        <f>((+REGRESSION!$K$10*(V62*Q62)))</f>
        <v>20185360.25619331</v>
      </c>
      <c r="X62" s="25">
        <f t="shared" si="77"/>
        <v>775.189697885709</v>
      </c>
      <c r="Y62" s="25">
        <f t="shared" si="78"/>
        <v>10132.12501214751</v>
      </c>
      <c r="Z62" s="10">
        <f t="shared" si="79"/>
        <v>-0.07107062723445967</v>
      </c>
      <c r="AA62" s="27">
        <f>RESCMAD!I55</f>
        <v>0.0024194242930004393</v>
      </c>
      <c r="AB62" s="25">
        <f>((+REGRESSION!$L$10*(AA62*Q62)))</f>
        <v>15400815.14656906</v>
      </c>
      <c r="AC62" s="25">
        <f t="shared" si="80"/>
        <v>591.4461317082271</v>
      </c>
      <c r="AD62" s="25">
        <f t="shared" si="81"/>
        <v>10315.868578324991</v>
      </c>
      <c r="AE62" s="10">
        <f t="shared" si="82"/>
        <v>-0.05422472418112034</v>
      </c>
      <c r="AF62" s="10">
        <f t="shared" si="83"/>
        <v>-0.12529535141558001</v>
      </c>
      <c r="AG62" s="25">
        <f t="shared" si="84"/>
        <v>9540.678880439282</v>
      </c>
      <c r="AH62" s="25">
        <f t="shared" si="85"/>
        <v>248432146.11285445</v>
      </c>
      <c r="AI62" s="21">
        <f t="shared" si="86"/>
        <v>9540.678880439282</v>
      </c>
      <c r="AJ62" s="28">
        <f t="shared" si="87"/>
        <v>-0.03257532211807046</v>
      </c>
      <c r="AK62" s="5"/>
      <c r="AL62" s="5"/>
      <c r="AM62" s="5"/>
      <c r="AN62" s="5"/>
      <c r="AO62" s="5"/>
    </row>
    <row r="63" spans="1:41" ht="18.75">
      <c r="A63" s="9">
        <f>'Variable Input'!A50</f>
        <v>910003</v>
      </c>
      <c r="B63" s="9" t="str">
        <f>'Variable Input'!B50</f>
        <v>Prince Georges Hospital Center</v>
      </c>
      <c r="C63" s="24">
        <f>'Variable Input'!C50</f>
        <v>4</v>
      </c>
      <c r="D63" s="25">
        <f>'Variable Input'!F50</f>
        <v>13203.7081692028</v>
      </c>
      <c r="E63" s="25">
        <f>'Variable Input'!E50</f>
        <v>16282.7346867194</v>
      </c>
      <c r="F63" s="25">
        <f t="shared" si="66"/>
        <v>214992476.99999872</v>
      </c>
      <c r="G63" s="26">
        <f>'Variable Input'!H50</f>
        <v>1.12421</v>
      </c>
      <c r="H63" s="25">
        <f t="shared" si="67"/>
        <v>11744.876997360636</v>
      </c>
      <c r="I63" s="25">
        <f t="shared" si="68"/>
        <v>191238716.07617682</v>
      </c>
      <c r="J63" s="25">
        <f>'Variable Input'!U50</f>
        <v>7383351.58400563</v>
      </c>
      <c r="K63" s="25">
        <f t="shared" si="69"/>
        <v>183855364.4921712</v>
      </c>
      <c r="L63" s="25">
        <f t="shared" si="70"/>
        <v>11291.430341988449</v>
      </c>
      <c r="M63" s="26">
        <f>'Variable Input'!W50</f>
        <v>1.0049</v>
      </c>
      <c r="N63" s="25">
        <f t="shared" si="71"/>
        <v>11236.372118607274</v>
      </c>
      <c r="O63" s="25">
        <f t="shared" si="72"/>
        <v>182958866.0485334</v>
      </c>
      <c r="P63" s="26">
        <f>'Variable Input'!G50</f>
        <v>0.918763814220541</v>
      </c>
      <c r="Q63" s="25">
        <f t="shared" si="73"/>
        <v>14959.987426711421</v>
      </c>
      <c r="R63" s="21">
        <f t="shared" si="74"/>
        <v>12229.88100390084</v>
      </c>
      <c r="S63" s="10">
        <f>'CFA Calculation'!J56</f>
        <v>-0.01912308160418218</v>
      </c>
      <c r="T63" s="21">
        <f t="shared" si="75"/>
        <v>12468.31358199588</v>
      </c>
      <c r="U63" s="21">
        <f t="shared" si="76"/>
        <v>186525814.41895363</v>
      </c>
      <c r="V63" s="28">
        <f>'POOR SHARE'!I56</f>
        <v>0.4960780138832562</v>
      </c>
      <c r="W63" s="25">
        <f>((+REGRESSION!$K$10*(V63*Q63)))</f>
        <v>20126577.500216838</v>
      </c>
      <c r="X63" s="25">
        <f t="shared" si="77"/>
        <v>1345.3605892930327</v>
      </c>
      <c r="Y63" s="25">
        <f t="shared" si="78"/>
        <v>11122.952992702849</v>
      </c>
      <c r="Z63" s="10">
        <f t="shared" si="79"/>
        <v>-0.1079023703121903</v>
      </c>
      <c r="AA63" s="27">
        <f>RESCMAD!I56</f>
        <v>0.003208558846399485</v>
      </c>
      <c r="AB63" s="25">
        <f>((+REGRESSION!$L$10*(AA63*Q63)))</f>
        <v>11733954.397385953</v>
      </c>
      <c r="AC63" s="25">
        <f t="shared" si="80"/>
        <v>784.3558996871009</v>
      </c>
      <c r="AD63" s="25">
        <f t="shared" si="81"/>
        <v>11683.95768230878</v>
      </c>
      <c r="AE63" s="10">
        <f t="shared" si="82"/>
        <v>-0.0629079381528953</v>
      </c>
      <c r="AF63" s="10">
        <f t="shared" si="83"/>
        <v>-0.1708103084650856</v>
      </c>
      <c r="AG63" s="25">
        <f t="shared" si="84"/>
        <v>10338.597093015747</v>
      </c>
      <c r="AH63" s="25">
        <f t="shared" si="85"/>
        <v>154665282.52135083</v>
      </c>
      <c r="AI63" s="21">
        <f t="shared" si="86"/>
        <v>10338.597093015747</v>
      </c>
      <c r="AJ63" s="28">
        <f t="shared" si="87"/>
        <v>0.04833357120612991</v>
      </c>
      <c r="AK63" s="5"/>
      <c r="AL63" s="5"/>
      <c r="AM63" s="5"/>
      <c r="AN63" s="5"/>
      <c r="AO63" s="5"/>
    </row>
    <row r="64" spans="1:41" ht="18.75">
      <c r="A64" s="9">
        <f>'Variable Input'!A51</f>
        <v>910012</v>
      </c>
      <c r="B64" s="9" t="str">
        <f>'Variable Input'!B51</f>
        <v>Sinai Hospital</v>
      </c>
      <c r="C64" s="24">
        <f>'Variable Input'!C51</f>
        <v>4</v>
      </c>
      <c r="D64" s="25">
        <f>'Variable Input'!F51</f>
        <v>16658.7704376596</v>
      </c>
      <c r="E64" s="25">
        <f>'Variable Input'!E51</f>
        <v>28853.500790994</v>
      </c>
      <c r="F64" s="25">
        <f t="shared" si="66"/>
        <v>480663845.99999875</v>
      </c>
      <c r="G64" s="26">
        <f>'Variable Input'!H51</f>
        <v>1.12275</v>
      </c>
      <c r="H64" s="25">
        <f t="shared" si="67"/>
        <v>14837.470886359031</v>
      </c>
      <c r="I64" s="25">
        <f t="shared" si="68"/>
        <v>428112977.95591074</v>
      </c>
      <c r="J64" s="25">
        <f>'Variable Input'!U51</f>
        <v>17407274.0603352</v>
      </c>
      <c r="K64" s="25">
        <f t="shared" si="69"/>
        <v>410705703.8955755</v>
      </c>
      <c r="L64" s="25">
        <f t="shared" si="70"/>
        <v>14234.172375497967</v>
      </c>
      <c r="M64" s="26">
        <f>'Variable Input'!W51</f>
        <v>1.00282</v>
      </c>
      <c r="N64" s="25">
        <f t="shared" si="71"/>
        <v>14194.14488691686</v>
      </c>
      <c r="O64" s="25">
        <f t="shared" si="72"/>
        <v>409550770.72213906</v>
      </c>
      <c r="P64" s="26">
        <f>'Variable Input'!G51</f>
        <v>1.22371692183184</v>
      </c>
      <c r="Q64" s="25">
        <f t="shared" si="73"/>
        <v>35308.517172027736</v>
      </c>
      <c r="R64" s="21">
        <f t="shared" si="74"/>
        <v>11599.206183787155</v>
      </c>
      <c r="S64" s="10">
        <f>'CFA Calculation'!J57</f>
        <v>0.008367598494671585</v>
      </c>
      <c r="T64" s="21">
        <f t="shared" si="75"/>
        <v>11502.954082521968</v>
      </c>
      <c r="U64" s="21">
        <f t="shared" si="76"/>
        <v>406152251.7517735</v>
      </c>
      <c r="V64" s="28">
        <f>'POOR SHARE'!I57</f>
        <v>0.35039103423643275</v>
      </c>
      <c r="W64" s="25">
        <f>((+REGRESSION!$K$10*(V64*Q64)))</f>
        <v>33552214.21969336</v>
      </c>
      <c r="X64" s="25">
        <f t="shared" si="77"/>
        <v>950.2583769299221</v>
      </c>
      <c r="Y64" s="25">
        <f t="shared" si="78"/>
        <v>10552.695705592047</v>
      </c>
      <c r="Z64" s="10">
        <f t="shared" si="79"/>
        <v>-0.082609942638455</v>
      </c>
      <c r="AA64" s="27">
        <f>RESCMAD!I57</f>
        <v>0.0035685440820443248</v>
      </c>
      <c r="AB64" s="25">
        <f>((+REGRESSION!$L$10*(AA64*Q64)))</f>
        <v>30801630.293138124</v>
      </c>
      <c r="AC64" s="25">
        <f t="shared" si="80"/>
        <v>872.3569484118672</v>
      </c>
      <c r="AD64" s="25">
        <f t="shared" si="81"/>
        <v>10630.597134110101</v>
      </c>
      <c r="AE64" s="10">
        <f t="shared" si="82"/>
        <v>-0.0758376450217566</v>
      </c>
      <c r="AF64" s="10">
        <f t="shared" si="83"/>
        <v>-0.1584475876602116</v>
      </c>
      <c r="AG64" s="25">
        <f t="shared" si="84"/>
        <v>9680.33875718018</v>
      </c>
      <c r="AH64" s="25">
        <f t="shared" si="85"/>
        <v>341798407.238942</v>
      </c>
      <c r="AI64" s="21">
        <f t="shared" si="86"/>
        <v>9680.33875718018</v>
      </c>
      <c r="AJ64" s="28">
        <f t="shared" si="87"/>
        <v>-0.01841381296738487</v>
      </c>
      <c r="AK64" s="5"/>
      <c r="AL64" s="5"/>
      <c r="AM64" s="5"/>
      <c r="AN64" s="5"/>
      <c r="AO64" s="5"/>
    </row>
    <row r="65" spans="1:41" ht="18.75">
      <c r="A65" s="9">
        <f>'Variable Input'!A52</f>
        <v>910024</v>
      </c>
      <c r="B65" s="9" t="str">
        <f>'Variable Input'!B52</f>
        <v>Union Memorial Hospital</v>
      </c>
      <c r="C65" s="24">
        <f>'Variable Input'!C52</f>
        <v>4</v>
      </c>
      <c r="D65" s="25">
        <f>'Variable Input'!F52</f>
        <v>16244.3746679543</v>
      </c>
      <c r="E65" s="25">
        <f>'Variable Input'!E52</f>
        <v>19984.1838566065</v>
      </c>
      <c r="F65" s="25">
        <f t="shared" si="66"/>
        <v>324630569.99999994</v>
      </c>
      <c r="G65" s="26">
        <f>'Variable Input'!H52</f>
        <v>1.12531</v>
      </c>
      <c r="H65" s="25">
        <f t="shared" si="67"/>
        <v>14435.466376335677</v>
      </c>
      <c r="I65" s="25">
        <f t="shared" si="68"/>
        <v>288481014.1205534</v>
      </c>
      <c r="J65" s="25">
        <f>'Variable Input'!U52</f>
        <v>9873000</v>
      </c>
      <c r="K65" s="25">
        <f t="shared" si="69"/>
        <v>278608014.1205534</v>
      </c>
      <c r="L65" s="25">
        <f t="shared" si="70"/>
        <v>13941.425685415184</v>
      </c>
      <c r="M65" s="26">
        <f>'Variable Input'!W52</f>
        <v>1.0043</v>
      </c>
      <c r="N65" s="25">
        <f t="shared" si="71"/>
        <v>13881.73422823378</v>
      </c>
      <c r="O65" s="25">
        <f t="shared" si="72"/>
        <v>277415129.0655714</v>
      </c>
      <c r="P65" s="26">
        <f>'Variable Input'!G52</f>
        <v>1.26308203993953</v>
      </c>
      <c r="Q65" s="25">
        <f t="shared" si="73"/>
        <v>25241.663712129164</v>
      </c>
      <c r="R65" s="21">
        <f t="shared" si="74"/>
        <v>10990.366254355393</v>
      </c>
      <c r="S65" s="10">
        <f>'CFA Calculation'!J58</f>
        <v>-0.007315473802184801</v>
      </c>
      <c r="T65" s="21">
        <f t="shared" si="75"/>
        <v>11071.358487324007</v>
      </c>
      <c r="U65" s="21">
        <f t="shared" si="76"/>
        <v>279459507.7734596</v>
      </c>
      <c r="V65" s="28">
        <f>'POOR SHARE'!I58</f>
        <v>0.27504494940202706</v>
      </c>
      <c r="W65" s="25">
        <f>((+REGRESSION!$K$10*(V65*Q65)))</f>
        <v>18828268.059464496</v>
      </c>
      <c r="X65" s="25">
        <f t="shared" si="77"/>
        <v>745.9202481339257</v>
      </c>
      <c r="Y65" s="25">
        <f t="shared" si="78"/>
        <v>10325.438239190082</v>
      </c>
      <c r="Z65" s="10">
        <f t="shared" si="79"/>
        <v>-0.06737386825545899</v>
      </c>
      <c r="AA65" s="27">
        <f>RESCMAD!I58</f>
        <v>0.0034862995166881215</v>
      </c>
      <c r="AB65" s="25">
        <f>((+REGRESSION!$L$10*(AA65*Q65)))</f>
        <v>21512249.728540912</v>
      </c>
      <c r="AC65" s="25">
        <f t="shared" si="80"/>
        <v>852.2516571759813</v>
      </c>
      <c r="AD65" s="25">
        <f t="shared" si="81"/>
        <v>10219.106830148026</v>
      </c>
      <c r="AE65" s="10">
        <f t="shared" si="82"/>
        <v>-0.07697805631998589</v>
      </c>
      <c r="AF65" s="10">
        <f t="shared" si="83"/>
        <v>-0.14435192457544488</v>
      </c>
      <c r="AG65" s="25">
        <f t="shared" si="84"/>
        <v>9473.186582014101</v>
      </c>
      <c r="AH65" s="25">
        <f t="shared" si="85"/>
        <v>239118989.98545423</v>
      </c>
      <c r="AI65" s="21">
        <f t="shared" si="86"/>
        <v>9473.186582014101</v>
      </c>
      <c r="AJ65" s="28">
        <f t="shared" si="87"/>
        <v>-0.03941904004231156</v>
      </c>
      <c r="AK65" s="5"/>
      <c r="AL65" s="5"/>
      <c r="AM65" s="5"/>
      <c r="AN65" s="5"/>
      <c r="AO65" s="5"/>
    </row>
    <row r="66" spans="1:41" ht="18.75">
      <c r="A66" s="9">
        <f>'Variable Input'!A53</f>
        <v>210002</v>
      </c>
      <c r="B66" s="9" t="str">
        <f>'Variable Input'!B53</f>
        <v>University of Maryland Hospital</v>
      </c>
      <c r="C66" s="24">
        <f>'Variable Input'!C53</f>
        <v>5</v>
      </c>
      <c r="D66" s="25">
        <f>'Variable Input'!F53</f>
        <v>22441.8482889154</v>
      </c>
      <c r="E66" s="25">
        <f>'Variable Input'!E53</f>
        <v>32193.1341705419</v>
      </c>
      <c r="F66" s="25">
        <f t="shared" si="66"/>
        <v>722473432.9999996</v>
      </c>
      <c r="G66" s="26">
        <f>'Variable Input'!H53</f>
        <v>1.12577</v>
      </c>
      <c r="H66" s="25">
        <f t="shared" si="67"/>
        <v>19934.665419149027</v>
      </c>
      <c r="I66" s="25">
        <f t="shared" si="68"/>
        <v>641759358.4835265</v>
      </c>
      <c r="J66" s="25">
        <f>'Variable Input'!U53</f>
        <v>56523945</v>
      </c>
      <c r="K66" s="25">
        <f t="shared" si="69"/>
        <v>585235413.4835265</v>
      </c>
      <c r="L66" s="25">
        <f t="shared" si="70"/>
        <v>18178.889025941502</v>
      </c>
      <c r="M66" s="26">
        <f>'Variable Input'!W53</f>
        <v>0.99791</v>
      </c>
      <c r="N66" s="25">
        <f t="shared" si="71"/>
        <v>18216.96247751952</v>
      </c>
      <c r="O66" s="25">
        <f t="shared" si="72"/>
        <v>586461117.2185133</v>
      </c>
      <c r="P66" s="26">
        <f>'Variable Input'!G53</f>
        <v>1.24644733149451</v>
      </c>
      <c r="Q66" s="25">
        <f t="shared" si="73"/>
        <v>40127.046179316676</v>
      </c>
      <c r="R66" s="21">
        <f t="shared" si="74"/>
        <v>14615.108089386411</v>
      </c>
      <c r="S66" s="10">
        <f>'CFA Calculation'!J59</f>
        <v>0.011818400741300542</v>
      </c>
      <c r="T66" s="21">
        <f t="shared" si="75"/>
        <v>14444.398400620874</v>
      </c>
      <c r="U66" s="21">
        <f t="shared" si="76"/>
        <v>579611041.6541617</v>
      </c>
      <c r="V66" s="10">
        <f>'POOR SHARE'!I59</f>
        <v>0.3949368466397312</v>
      </c>
      <c r="W66" s="25">
        <f>((+REGRESSION!$K$10*(V66*Q66)))</f>
        <v>42978728.97521079</v>
      </c>
      <c r="X66" s="25">
        <f t="shared" si="77"/>
        <v>1071.0663521842782</v>
      </c>
      <c r="Y66" s="25">
        <f t="shared" si="78"/>
        <v>13373.332048436596</v>
      </c>
      <c r="Z66" s="10">
        <f t="shared" si="79"/>
        <v>-0.07415098382624508</v>
      </c>
      <c r="AA66" s="27">
        <f>RESCMAD!I59</f>
        <v>0.013257890890414388</v>
      </c>
      <c r="AB66" s="25">
        <f>((+REGRESSION!$L$10*(AA66*Q66)))</f>
        <v>130051327.90436098</v>
      </c>
      <c r="AC66" s="25">
        <f t="shared" si="80"/>
        <v>3240.9893148675224</v>
      </c>
      <c r="AD66" s="25">
        <f t="shared" si="81"/>
        <v>11203.409085753352</v>
      </c>
      <c r="AE66" s="10">
        <f t="shared" si="82"/>
        <v>-0.2243768985718514</v>
      </c>
      <c r="AF66" s="10">
        <f t="shared" si="83"/>
        <v>-0.29852788239809647</v>
      </c>
      <c r="AG66" s="25">
        <f t="shared" si="84"/>
        <v>10132.342733569072</v>
      </c>
      <c r="AH66" s="25">
        <f t="shared" si="85"/>
        <v>406580984.7745899</v>
      </c>
      <c r="AI66" s="21">
        <f t="shared" si="86"/>
        <v>10132.342733569072</v>
      </c>
      <c r="AJ66" s="28">
        <f t="shared" si="87"/>
        <v>0.02741938263003796</v>
      </c>
      <c r="AK66" s="5"/>
      <c r="AL66" s="5"/>
      <c r="AM66" s="5"/>
      <c r="AN66" s="5"/>
      <c r="AO66" s="5"/>
    </row>
    <row r="67" spans="1:41" ht="18.75">
      <c r="A67" s="8"/>
      <c r="B67" s="8" t="s">
        <v>13</v>
      </c>
      <c r="C67" s="29"/>
      <c r="D67" s="25">
        <f>F67/E67</f>
        <v>15856.283495104213</v>
      </c>
      <c r="E67" s="25">
        <f>SUM(E60:E66)</f>
        <v>234282.9265853499</v>
      </c>
      <c r="F67" s="25">
        <f>SUM(F60:F66)</f>
        <v>3714856501.9999957</v>
      </c>
      <c r="G67" s="26">
        <f>F67/I67</f>
        <v>1.1223865451804922</v>
      </c>
      <c r="H67" s="25">
        <f>I67/E67</f>
        <v>14127.292921668397</v>
      </c>
      <c r="I67" s="25">
        <f>SUM(I60:I66)</f>
        <v>3309783530.4169703</v>
      </c>
      <c r="J67" s="25">
        <f>SUM(J60:J66)</f>
        <v>187291911.67418802</v>
      </c>
      <c r="K67" s="25">
        <f>SUM(K60:K66)</f>
        <v>3122491618.7427816</v>
      </c>
      <c r="L67" s="25">
        <f t="shared" si="70"/>
        <v>13327.866713348612</v>
      </c>
      <c r="M67" s="26">
        <f>L67/N67</f>
        <v>0.9978248107883027</v>
      </c>
      <c r="N67" s="25">
        <f>O67/E67</f>
        <v>13356.920542814842</v>
      </c>
      <c r="O67" s="25">
        <f>SUM(O60:O66)</f>
        <v>3129298434.9386415</v>
      </c>
      <c r="P67" s="26">
        <f>R67/N67</f>
        <v>0.9421894535869868</v>
      </c>
      <c r="Q67" s="25">
        <f>SUM(Q60:Q66)</f>
        <v>248657.9802962313</v>
      </c>
      <c r="R67" s="21">
        <f t="shared" si="74"/>
        <v>12584.749667839515</v>
      </c>
      <c r="S67" s="10">
        <f>'CFA Calculation'!J60</f>
        <v>-0.0007025396065285169</v>
      </c>
      <c r="T67" s="21">
        <f t="shared" si="75"/>
        <v>12593.59716863915</v>
      </c>
      <c r="U67" s="25">
        <f>SUM(U60:U66)</f>
        <v>3132037753.893053</v>
      </c>
      <c r="V67" s="28">
        <f>'POOR SHARE'!I60</f>
        <v>0.3306644462144535</v>
      </c>
      <c r="W67" s="25">
        <f>SUM(W60:W66)</f>
        <v>222164798.92359877</v>
      </c>
      <c r="X67" s="25">
        <f t="shared" si="77"/>
        <v>893.4553343469183</v>
      </c>
      <c r="Y67" s="25">
        <f t="shared" si="78"/>
        <v>11700.141834292232</v>
      </c>
      <c r="Z67" s="10">
        <f t="shared" si="79"/>
        <v>-0.07094520512152158</v>
      </c>
      <c r="AA67" s="27">
        <f>RESCMAD!I60</f>
        <v>0.007528413114953513</v>
      </c>
      <c r="AB67" s="25">
        <f>SUM(AB60:AB66)</f>
        <v>457624221.4980521</v>
      </c>
      <c r="AC67" s="25">
        <f t="shared" si="80"/>
        <v>1840.3761703238927</v>
      </c>
      <c r="AD67" s="25">
        <f t="shared" si="81"/>
        <v>10753.220998315257</v>
      </c>
      <c r="AE67" s="10">
        <f t="shared" si="82"/>
        <v>-0.14613586139684043</v>
      </c>
      <c r="AF67" s="10">
        <f t="shared" si="83"/>
        <v>-0.217081066518362</v>
      </c>
      <c r="AG67" s="25">
        <f>AH67/Q67</f>
        <v>9861.934575958465</v>
      </c>
      <c r="AH67" s="25">
        <f>SUM(AH60:AH66)</f>
        <v>2452248733.471402</v>
      </c>
      <c r="AI67" s="21">
        <f t="shared" si="86"/>
        <v>9861.934575958465</v>
      </c>
      <c r="AJ67" s="28">
        <f>AI67/$AI$69-1</f>
        <v>0.050835642352055954</v>
      </c>
      <c r="AK67" s="5"/>
      <c r="AL67" s="5"/>
      <c r="AM67" s="5"/>
      <c r="AN67" s="5"/>
      <c r="AO67" s="5"/>
    </row>
    <row r="68" spans="1:41" ht="18.75">
      <c r="A68" s="8"/>
      <c r="B68" s="8"/>
      <c r="C68" s="29"/>
      <c r="D68" s="25"/>
      <c r="E68" s="25"/>
      <c r="F68" s="25"/>
      <c r="G68" s="26"/>
      <c r="H68" s="25"/>
      <c r="I68" s="25"/>
      <c r="J68" s="25"/>
      <c r="K68" s="25"/>
      <c r="L68" s="25"/>
      <c r="M68" s="25"/>
      <c r="N68" s="25"/>
      <c r="O68" s="25"/>
      <c r="P68" s="26"/>
      <c r="Q68" s="25"/>
      <c r="R68" s="26"/>
      <c r="S68" s="26"/>
      <c r="T68" s="26"/>
      <c r="U68" s="26"/>
      <c r="V68" s="26"/>
      <c r="W68" s="26"/>
      <c r="X68" s="26"/>
      <c r="Y68" s="26"/>
      <c r="Z68" s="26"/>
      <c r="AA68" s="27"/>
      <c r="AB68" s="26"/>
      <c r="AC68" s="26"/>
      <c r="AD68" s="26"/>
      <c r="AE68" s="26"/>
      <c r="AF68" s="26"/>
      <c r="AG68" s="26"/>
      <c r="AH68" s="26"/>
      <c r="AI68" s="21"/>
      <c r="AJ68" s="25"/>
      <c r="AK68" s="5"/>
      <c r="AL68" s="5"/>
      <c r="AM68" s="5"/>
      <c r="AN68" s="5"/>
      <c r="AO68" s="5"/>
    </row>
    <row r="69" spans="1:41" ht="18.75">
      <c r="A69" s="8"/>
      <c r="B69" s="8" t="s">
        <v>14</v>
      </c>
      <c r="C69" s="29"/>
      <c r="D69" s="25">
        <f>F69/E69</f>
        <v>12406.21276767487</v>
      </c>
      <c r="E69" s="25">
        <f>SUM(E66,E61,E57,E46,E15)</f>
        <v>869170.459585866</v>
      </c>
      <c r="F69" s="25">
        <f>SUM(F66,F61,F57,F46,F15)</f>
        <v>10783113653.000004</v>
      </c>
      <c r="G69" s="26">
        <f>F69/I69</f>
        <v>1.1224142381767488</v>
      </c>
      <c r="H69" s="25">
        <f>I69/E69</f>
        <v>11053.149849406345</v>
      </c>
      <c r="I69" s="25">
        <f>SUM(I66,I61,I57,I46,I15)</f>
        <v>9607071334.479958</v>
      </c>
      <c r="J69" s="25">
        <f>SUM(J66,J61,J57,J46,J15)</f>
        <v>239102208.80000877</v>
      </c>
      <c r="K69" s="25">
        <f>SUM(K66,K61,K57,K46,K15)</f>
        <v>9367969125.679949</v>
      </c>
      <c r="L69" s="25">
        <f>K69/E69</f>
        <v>10778.0574251724</v>
      </c>
      <c r="M69" s="26">
        <f>L69/N69</f>
        <v>1.003229369192026</v>
      </c>
      <c r="N69" s="25">
        <f>O69/E69</f>
        <v>10743.363139231817</v>
      </c>
      <c r="O69" s="25">
        <f>SUM(O66,O61,O57,O46,O15)</f>
        <v>9337813877.22397</v>
      </c>
      <c r="P69" s="26">
        <f>R69/N69</f>
        <v>0.9996979885425124</v>
      </c>
      <c r="Q69" s="25">
        <f>SUM(Q66,Q61,Q57,Q46,Q15)</f>
        <v>869433.0383249584</v>
      </c>
      <c r="R69" s="21">
        <f>O69/Q69</f>
        <v>10740.118520471819</v>
      </c>
      <c r="S69" s="10">
        <f>'CFA Calculation'!J62</f>
        <v>0</v>
      </c>
      <c r="T69" s="21">
        <f>R69/(1+S69)</f>
        <v>10740.118520471819</v>
      </c>
      <c r="U69" s="25">
        <f>SUM(U66,U61,U57,U46,U15)</f>
        <v>9338244528.955915</v>
      </c>
      <c r="V69" s="28">
        <f>'POOR SHARE'!I62</f>
        <v>0.27505732976901687</v>
      </c>
      <c r="W69" s="25">
        <f>SUM(W66,W61,W57,W46,W15)</f>
        <v>627983644.7112873</v>
      </c>
      <c r="X69" s="25">
        <f>W69/Q69</f>
        <v>722.290983928049</v>
      </c>
      <c r="Y69" s="25">
        <f>T69-X69</f>
        <v>10017.82753654377</v>
      </c>
      <c r="Z69" s="10">
        <f>(Y69/T69)-1</f>
        <v>-0.06725167720926772</v>
      </c>
      <c r="AA69" s="27">
        <f>RESCMAD!I62</f>
        <v>0.0025913438996298193</v>
      </c>
      <c r="AB69" s="25">
        <f>SUM(AB66,AB61,AB57,AB46,AB15)</f>
        <v>550762484.5273031</v>
      </c>
      <c r="AC69" s="25">
        <f>AB69/Q69</f>
        <v>633.4731488791788</v>
      </c>
      <c r="AD69" s="25">
        <f>T69-AC69</f>
        <v>10106.64537159264</v>
      </c>
      <c r="AE69" s="10">
        <f>(AD69/T69)-1</f>
        <v>-0.05898195142555562</v>
      </c>
      <c r="AF69" s="10">
        <f>AE69+Z69</f>
        <v>-0.12623362863482335</v>
      </c>
      <c r="AG69" s="25">
        <f>AH69/Q69</f>
        <v>9384.849712448631</v>
      </c>
      <c r="AH69" s="25">
        <f>SUM(AH66,AH61,AH57,AH46,AH15)</f>
        <v>8159498399.717325</v>
      </c>
      <c r="AI69" s="21">
        <f>AH69/Q69</f>
        <v>9384.849712448631</v>
      </c>
      <c r="AJ69" s="28">
        <f>AI69/$AI$69-1</f>
        <v>0</v>
      </c>
      <c r="AK69" s="5"/>
      <c r="AL69" s="5"/>
      <c r="AM69" s="5"/>
      <c r="AN69" s="5"/>
      <c r="AO69" s="5"/>
    </row>
    <row r="71" spans="1:41" ht="15">
      <c r="A71" s="5"/>
      <c r="B71" s="5" t="s">
        <v>15</v>
      </c>
      <c r="C71" s="30"/>
      <c r="D71" s="31">
        <f>MIN(D66,D61,D49:D56,D18:D45,D7:D14)</f>
        <v>6726.03952218043</v>
      </c>
      <c r="E71" s="5"/>
      <c r="F71" s="5"/>
      <c r="G71" s="5"/>
      <c r="H71" s="31">
        <f>MIN(H66,H61,H49:H56,H18:H45,H7:H14)</f>
        <v>6016.13552967838</v>
      </c>
      <c r="I71" s="5"/>
      <c r="J71" s="5"/>
      <c r="K71" s="5"/>
      <c r="L71" s="31">
        <f>MIN(L66,L61,L49:L56,L18:L45,L7:L14)</f>
        <v>6016.13552967838</v>
      </c>
      <c r="M71" s="5"/>
      <c r="N71" s="31">
        <f>MIN(N66,N61,N49:N56,N18:N45,N7:N14)</f>
        <v>6068.323108410713</v>
      </c>
      <c r="O71" s="5"/>
      <c r="P71" s="5"/>
      <c r="Q71" s="5"/>
      <c r="R71" s="31">
        <f>MIN(R66,R61,R49:R56,R18:R45,R7:R14)</f>
        <v>8944.030313573721</v>
      </c>
      <c r="S71" s="5"/>
      <c r="T71" s="31">
        <f>MIN(T66,T61,T49:T56,T18:T45,T7:T14)</f>
        <v>9063.327075788422</v>
      </c>
      <c r="U71" s="5"/>
      <c r="V71" s="5"/>
      <c r="W71" s="5"/>
      <c r="X71" s="5"/>
      <c r="Y71" s="31"/>
      <c r="Z71" s="5"/>
      <c r="AA71" s="5"/>
      <c r="AB71" s="5"/>
      <c r="AC71" s="5"/>
      <c r="AD71" s="31"/>
      <c r="AE71" s="5"/>
      <c r="AF71" s="5"/>
      <c r="AG71" s="31"/>
      <c r="AH71" s="5"/>
      <c r="AI71" s="31">
        <f>MIN(AI66,AI61,AI49:AI56,AI18:AI45,AI7:AI14)</f>
        <v>8413.996062352153</v>
      </c>
      <c r="AJ71" s="5"/>
      <c r="AK71" s="5"/>
      <c r="AL71" s="5"/>
      <c r="AM71" s="5"/>
      <c r="AN71" s="5"/>
      <c r="AO71" s="5"/>
    </row>
    <row r="72" spans="1:41" ht="15">
      <c r="A72" s="5"/>
      <c r="B72" s="5" t="s">
        <v>16</v>
      </c>
      <c r="C72" s="30"/>
      <c r="D72" s="31">
        <f>MAX(D66,D61,D49:D56,D18:D45,D7:D14)</f>
        <v>22441.8482889154</v>
      </c>
      <c r="E72" s="31"/>
      <c r="F72" s="31"/>
      <c r="G72" s="32"/>
      <c r="H72" s="31">
        <f>MAX(H66,H61,H49:H56,H18:H45,H7:H14)</f>
        <v>19934.665419149027</v>
      </c>
      <c r="I72" s="31"/>
      <c r="J72" s="31"/>
      <c r="K72" s="31"/>
      <c r="L72" s="31">
        <f>MAX(L66,L61,L49:L56,L18:L45,L7:L14)</f>
        <v>18178.889025941502</v>
      </c>
      <c r="M72" s="32"/>
      <c r="N72" s="31">
        <f>MAX(N66,N61,N49:N56,N18:N45,N7:N14)</f>
        <v>18216.96247751952</v>
      </c>
      <c r="O72" s="31"/>
      <c r="P72" s="32"/>
      <c r="Q72" s="31"/>
      <c r="R72" s="31">
        <f>MAX(R66,R61,R49:R56,R18:R45,R7:R14)</f>
        <v>15066.149315392433</v>
      </c>
      <c r="S72" s="33"/>
      <c r="T72" s="31">
        <f>MAX(T66,T61,T49:T56,T18:T45,T7:T14)</f>
        <v>15021.431680996811</v>
      </c>
      <c r="U72" s="31"/>
      <c r="V72" s="33"/>
      <c r="W72" s="31"/>
      <c r="X72" s="31"/>
      <c r="Y72" s="31"/>
      <c r="Z72" s="33"/>
      <c r="AA72" s="34"/>
      <c r="AB72" s="31"/>
      <c r="AC72" s="31"/>
      <c r="AD72" s="31"/>
      <c r="AE72" s="33"/>
      <c r="AF72" s="33"/>
      <c r="AG72" s="31"/>
      <c r="AH72" s="31"/>
      <c r="AI72" s="31">
        <f>MAX(AI66,AI61,AI49:AI56,AI18:AI45,AI7:AI14)</f>
        <v>14095.699667355517</v>
      </c>
      <c r="AJ72" s="33"/>
      <c r="AK72" s="5"/>
      <c r="AL72" s="5"/>
      <c r="AM72" s="5"/>
      <c r="AN72" s="5"/>
      <c r="AO72" s="5"/>
    </row>
    <row r="74" spans="1:41" ht="15">
      <c r="A74" s="5"/>
      <c r="B74" s="5" t="s">
        <v>17</v>
      </c>
      <c r="C74" s="5"/>
      <c r="D74" s="31">
        <f>D72-D71</f>
        <v>15715.80876673497</v>
      </c>
      <c r="E74" s="5"/>
      <c r="F74" s="5"/>
      <c r="G74" s="5"/>
      <c r="H74" s="31">
        <f>H72-H71</f>
        <v>13918.529889470647</v>
      </c>
      <c r="I74" s="5"/>
      <c r="J74" s="5"/>
      <c r="K74" s="5"/>
      <c r="L74" s="31">
        <f>L72-L71</f>
        <v>12162.753496263122</v>
      </c>
      <c r="M74" s="5"/>
      <c r="N74" s="31">
        <f>N72-N71</f>
        <v>12148.639369108805</v>
      </c>
      <c r="O74" s="5"/>
      <c r="P74" s="5"/>
      <c r="Q74" s="5"/>
      <c r="R74" s="31">
        <f>R72-R71</f>
        <v>6122.119001818712</v>
      </c>
      <c r="S74" s="5"/>
      <c r="T74" s="31">
        <f>T72-T71</f>
        <v>5958.104605208389</v>
      </c>
      <c r="U74" s="5"/>
      <c r="V74" s="5"/>
      <c r="W74" s="5"/>
      <c r="X74" s="5"/>
      <c r="Y74" s="31"/>
      <c r="Z74" s="5"/>
      <c r="AA74" s="5"/>
      <c r="AB74" s="5"/>
      <c r="AC74" s="5"/>
      <c r="AD74" s="31"/>
      <c r="AE74" s="5"/>
      <c r="AF74" s="5"/>
      <c r="AG74" s="31"/>
      <c r="AH74" s="5"/>
      <c r="AI74" s="31">
        <f>AI72-AI71</f>
        <v>5681.703605003364</v>
      </c>
      <c r="AJ74" s="5"/>
      <c r="AK74" s="5"/>
      <c r="AL74" s="5"/>
      <c r="AM74" s="5"/>
      <c r="AN74" s="5"/>
      <c r="AO74" s="5"/>
    </row>
    <row r="76" spans="1:41" ht="15">
      <c r="A76" s="5"/>
      <c r="B76" s="5"/>
      <c r="C76" s="5"/>
      <c r="D76" s="5"/>
      <c r="E76" s="5"/>
      <c r="F76" s="5"/>
      <c r="G76" s="5"/>
      <c r="H76" s="33">
        <f>(H74-$D$74)/$D$74</f>
        <v>-0.1143612081274845</v>
      </c>
      <c r="I76" s="5"/>
      <c r="J76" s="5"/>
      <c r="K76" s="5"/>
      <c r="L76" s="33">
        <f>(L74-$D$74)/$D$74</f>
        <v>-0.22608160503915395</v>
      </c>
      <c r="M76" s="5"/>
      <c r="N76" s="33">
        <f>(N74-$D$74)/$D$74</f>
        <v>-0.22697968972342367</v>
      </c>
      <c r="O76" s="5"/>
      <c r="P76" s="5"/>
      <c r="Q76" s="5"/>
      <c r="R76" s="33">
        <f>(R74-$D$74)/$D$74</f>
        <v>-0.6104483649115686</v>
      </c>
      <c r="S76" s="5"/>
      <c r="T76" s="33">
        <f>(T74-$D$74)/$D$74</f>
        <v>-0.6208846331968818</v>
      </c>
      <c r="U76" s="5"/>
      <c r="V76" s="5"/>
      <c r="W76" s="5"/>
      <c r="X76" s="5"/>
      <c r="Y76" s="33"/>
      <c r="Z76" s="5"/>
      <c r="AA76" s="5"/>
      <c r="AB76" s="5"/>
      <c r="AC76" s="5"/>
      <c r="AD76" s="33"/>
      <c r="AE76" s="5"/>
      <c r="AF76" s="5"/>
      <c r="AG76" s="5"/>
      <c r="AH76" s="5"/>
      <c r="AI76" s="33">
        <f>(AI74-$D$74)/$D$74</f>
        <v>-0.6384720831530095</v>
      </c>
      <c r="AJ76" s="33"/>
      <c r="AK76" s="5"/>
      <c r="AL76" s="5"/>
      <c r="AM76" s="5"/>
      <c r="AN76" s="5"/>
      <c r="AO76" s="5"/>
    </row>
    <row r="78" spans="1:41" ht="15">
      <c r="A78" s="5"/>
      <c r="B78" s="5"/>
      <c r="C78" s="5"/>
      <c r="D78" s="5"/>
      <c r="E78" s="5"/>
      <c r="F78" s="5"/>
      <c r="G78" s="5"/>
      <c r="H78" s="33">
        <f>H76</f>
        <v>-0.1143612081274845</v>
      </c>
      <c r="I78" s="5"/>
      <c r="J78" s="5"/>
      <c r="K78" s="5"/>
      <c r="L78" s="33">
        <f>L76-H76</f>
        <v>-0.11172039691166945</v>
      </c>
      <c r="M78" s="5"/>
      <c r="N78" s="33">
        <f>N76-L76</f>
        <v>-0.0008980846842697177</v>
      </c>
      <c r="O78" s="5"/>
      <c r="P78" s="5"/>
      <c r="Q78" s="5"/>
      <c r="R78" s="33">
        <f>R76-N76</f>
        <v>-0.383468675188145</v>
      </c>
      <c r="S78" s="5"/>
      <c r="T78" s="33">
        <f>T76-R76</f>
        <v>-0.010436268285313188</v>
      </c>
      <c r="U78" s="5"/>
      <c r="V78" s="5"/>
      <c r="W78" s="5"/>
      <c r="X78" s="5"/>
      <c r="Y78" s="33"/>
      <c r="Z78" s="5"/>
      <c r="AA78" s="5"/>
      <c r="AB78" s="5"/>
      <c r="AC78" s="5"/>
      <c r="AD78" s="33"/>
      <c r="AE78" s="5"/>
      <c r="AF78" s="5"/>
      <c r="AG78" s="5"/>
      <c r="AH78" s="5"/>
      <c r="AI78" s="33">
        <f>AI76-T76</f>
        <v>-0.01758744995612771</v>
      </c>
      <c r="AJ78" s="5"/>
      <c r="AK78" s="5"/>
      <c r="AL78" s="5"/>
      <c r="AM78" s="5"/>
      <c r="AN78" s="5"/>
      <c r="AO78" s="5"/>
    </row>
    <row r="80" spans="1:41" ht="15">
      <c r="A80" s="5"/>
      <c r="B80" s="5"/>
      <c r="C80" s="5"/>
      <c r="D80" s="31">
        <f>STDEVP(D66,D61,D49:D56,D18:D45,D7:D14)</f>
        <v>2847.114700948833</v>
      </c>
      <c r="E80" s="5"/>
      <c r="F80" s="5"/>
      <c r="G80" s="5"/>
      <c r="H80" s="31">
        <f>STDEVP(H66,H61,H49:H56,H18:H45,H7:H14)</f>
        <v>2533.1047752958048</v>
      </c>
      <c r="I80" s="5"/>
      <c r="J80" s="5"/>
      <c r="K80" s="5"/>
      <c r="L80" s="31">
        <f>STDEVP(L66,L61,L49:L56,L18:L45,L7:L14)</f>
        <v>2258.4195616514808</v>
      </c>
      <c r="M80" s="5"/>
      <c r="N80" s="31">
        <f>STDEVP(N66,N61,N49:N56,N18:N45,N7:N14)</f>
        <v>2212.444704480959</v>
      </c>
      <c r="O80" s="5"/>
      <c r="P80" s="5"/>
      <c r="Q80" s="5"/>
      <c r="R80" s="31">
        <f>STDEVP(R66,R61,R49:R56,R18:R45,R7:R14)</f>
        <v>1265.534406161353</v>
      </c>
      <c r="S80" s="5"/>
      <c r="T80" s="31">
        <f>STDEVP(T66,T61,T49:T56,T18:T45,T7:T14)</f>
        <v>1277.4748323456033</v>
      </c>
      <c r="U80" s="5"/>
      <c r="V80" s="5"/>
      <c r="W80" s="5"/>
      <c r="X80" s="5"/>
      <c r="Y80" s="31"/>
      <c r="Z80" s="5"/>
      <c r="AA80" s="5"/>
      <c r="AB80" s="5"/>
      <c r="AC80" s="5"/>
      <c r="AD80" s="31"/>
      <c r="AE80" s="5"/>
      <c r="AF80" s="5"/>
      <c r="AG80" s="5"/>
      <c r="AH80" s="5"/>
      <c r="AI80" s="31">
        <f>STDEVP(AI66,AI61,AI49:AI56,AI18:AI45,AI7:AI14)</f>
        <v>817.6663301693739</v>
      </c>
      <c r="AJ80" s="5"/>
      <c r="AK80" s="5"/>
      <c r="AL80" s="5"/>
      <c r="AM80" s="5"/>
      <c r="AN80" s="5"/>
      <c r="AO80" s="5"/>
    </row>
    <row r="82" spans="1:41" ht="15">
      <c r="A82" s="5"/>
      <c r="B82" s="5"/>
      <c r="C82" s="5"/>
      <c r="D82" s="5"/>
      <c r="E82" s="5"/>
      <c r="F82" s="5"/>
      <c r="G82" s="5"/>
      <c r="H82" s="33">
        <f>(H80-$D$80)/$D$80</f>
        <v>-0.11029057787815189</v>
      </c>
      <c r="I82" s="5"/>
      <c r="J82" s="5"/>
      <c r="K82" s="5"/>
      <c r="L82" s="33">
        <f>(L80-$D$80)/$D$80</f>
        <v>-0.20676902799215047</v>
      </c>
      <c r="M82" s="5"/>
      <c r="N82" s="33">
        <f>(N80-$D$80)/$D$80</f>
        <v>-0.22291690470228095</v>
      </c>
      <c r="O82" s="5"/>
      <c r="P82" s="5"/>
      <c r="Q82" s="5"/>
      <c r="R82" s="33">
        <f>(R80-$D$80)/$D$80</f>
        <v>-0.5555028374025116</v>
      </c>
      <c r="S82" s="5"/>
      <c r="T82" s="33">
        <f>(T80-$D$80)/$D$80</f>
        <v>-0.5513089683672139</v>
      </c>
      <c r="U82" s="5"/>
      <c r="V82" s="5"/>
      <c r="W82" s="5"/>
      <c r="X82" s="5"/>
      <c r="Y82" s="33"/>
      <c r="Z82" s="5"/>
      <c r="AA82" s="5"/>
      <c r="AB82" s="5"/>
      <c r="AC82" s="5"/>
      <c r="AD82" s="33"/>
      <c r="AE82" s="5"/>
      <c r="AF82" s="5"/>
      <c r="AG82" s="5"/>
      <c r="AH82" s="5"/>
      <c r="AI82" s="33">
        <f>(AI80-$D$80)/$D$80</f>
        <v>-0.7128087850142191</v>
      </c>
      <c r="AJ82" s="5"/>
      <c r="AK82" s="5"/>
      <c r="AL82" s="5"/>
      <c r="AM82" s="5"/>
      <c r="AN82" s="5"/>
      <c r="AO82" s="5"/>
    </row>
    <row r="84" spans="1:41" ht="15">
      <c r="A84" s="5"/>
      <c r="B84" s="5"/>
      <c r="C84" s="5"/>
      <c r="D84" s="5"/>
      <c r="E84" s="5"/>
      <c r="F84" s="5"/>
      <c r="G84" s="5"/>
      <c r="H84" s="33">
        <f>H82</f>
        <v>-0.11029057787815189</v>
      </c>
      <c r="I84" s="5"/>
      <c r="J84" s="5"/>
      <c r="K84" s="5"/>
      <c r="L84" s="33">
        <f>L82-H82</f>
        <v>-0.09647845011399858</v>
      </c>
      <c r="M84" s="5"/>
      <c r="N84" s="33">
        <f>N82-L82</f>
        <v>-0.016147876710130488</v>
      </c>
      <c r="O84" s="5"/>
      <c r="P84" s="5"/>
      <c r="Q84" s="5"/>
      <c r="R84" s="33">
        <f>R82-N82</f>
        <v>-0.3325859327002306</v>
      </c>
      <c r="S84" s="5"/>
      <c r="T84" s="33">
        <f>T82-R82</f>
        <v>0.004193869035297726</v>
      </c>
      <c r="U84" s="5"/>
      <c r="V84" s="5"/>
      <c r="W84" s="5"/>
      <c r="X84" s="5"/>
      <c r="Y84" s="33"/>
      <c r="Z84" s="5"/>
      <c r="AA84" s="5"/>
      <c r="AB84" s="5"/>
      <c r="AC84" s="5"/>
      <c r="AD84" s="33"/>
      <c r="AE84" s="5"/>
      <c r="AF84" s="5"/>
      <c r="AG84" s="5"/>
      <c r="AH84" s="5"/>
      <c r="AI84" s="33">
        <f>AI82-T82</f>
        <v>-0.1614998166470052</v>
      </c>
      <c r="AJ84" s="33">
        <f>SUM(H84:AI84)</f>
        <v>-0.7128087850142191</v>
      </c>
      <c r="AK84" s="5"/>
      <c r="AL84" s="5"/>
      <c r="AM84" s="5"/>
      <c r="AN84" s="5"/>
      <c r="AO84" s="5"/>
    </row>
  </sheetData>
  <sheetProtection/>
  <printOptions horizontalCentered="1"/>
  <pageMargins left="0.25" right="0.25" top="0.55" bottom="0.2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7"/>
  <sheetViews>
    <sheetView zoomScale="87" zoomScaleNormal="87" zoomScalePageLayoutView="0" workbookViewId="0" topLeftCell="A1">
      <selection activeCell="B1" sqref="B1"/>
    </sheetView>
  </sheetViews>
  <sheetFormatPr defaultColWidth="8.88671875" defaultRowHeight="15"/>
  <cols>
    <col min="1" max="1" width="7.6640625" style="1" customWidth="1"/>
    <col min="2" max="2" width="28.6640625" style="1" customWidth="1"/>
    <col min="3" max="3" width="5.6640625" style="1" customWidth="1"/>
    <col min="4" max="6" width="9.6640625" style="1" customWidth="1"/>
    <col min="7" max="7" width="10.6640625" style="1" customWidth="1"/>
    <col min="8" max="8" width="7.6640625" style="1" customWidth="1"/>
    <col min="9" max="9" width="9.6640625" style="1" customWidth="1"/>
    <col min="10" max="10" width="11.6640625" style="1" customWidth="1"/>
    <col min="11" max="16384" width="9.6640625" style="1" customWidth="1"/>
  </cols>
  <sheetData>
    <row r="1" spans="1:256" ht="26.25">
      <c r="A1" s="23"/>
      <c r="B1" s="35" t="s">
        <v>52</v>
      </c>
      <c r="C1" s="35"/>
      <c r="D1" s="35"/>
      <c r="E1" s="35"/>
      <c r="F1" s="35"/>
      <c r="G1" s="3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44.25">
      <c r="A2" s="36" t="s">
        <v>1</v>
      </c>
      <c r="B2" s="23" t="s">
        <v>53</v>
      </c>
      <c r="C2" s="37" t="s">
        <v>54</v>
      </c>
      <c r="D2" s="37" t="s">
        <v>55</v>
      </c>
      <c r="E2" s="37" t="s">
        <v>56</v>
      </c>
      <c r="F2" s="38" t="s">
        <v>57</v>
      </c>
      <c r="G2" s="39" t="s">
        <v>58</v>
      </c>
      <c r="H2" s="23"/>
      <c r="I2" s="40" t="s">
        <v>59</v>
      </c>
      <c r="J2" s="41"/>
      <c r="K2" s="41"/>
      <c r="L2" s="41"/>
      <c r="M2" s="4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5.75">
      <c r="A3" s="43">
        <f>'POOR SHARE'!A3</f>
        <v>210043</v>
      </c>
      <c r="B3" s="43" t="str">
        <f>'POOR SHARE'!B3</f>
        <v>Baltimore Washington Medical Center</v>
      </c>
      <c r="C3" s="43">
        <f>'POOR SHARE'!C3</f>
        <v>1</v>
      </c>
      <c r="D3" s="43">
        <f>'POOR SHARE'!D3</f>
        <v>1</v>
      </c>
      <c r="E3" s="44">
        <f>'POOR SHARE'!I3</f>
        <v>0.2100819601170309</v>
      </c>
      <c r="F3" s="44">
        <f>RESCMAD!I3</f>
        <v>0.0002768410452924843</v>
      </c>
      <c r="G3" s="45">
        <f>(('Variable Input'!F3*(1-PROFIT!G3)/'Variable Input'!H3)-('Variable Input'!U3/'Variable Input'!E3))/'Variable Input'!W3/'Variable Input'!G3/(1+'CFA Calculation'!J3)</f>
        <v>9700.537687961916</v>
      </c>
      <c r="H3" s="23"/>
      <c r="I3" s="42" t="s">
        <v>60</v>
      </c>
      <c r="J3" s="23"/>
      <c r="K3" s="23"/>
      <c r="L3" s="45">
        <f>L17</f>
        <v>8671.04838396342</v>
      </c>
      <c r="M3" s="4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15.75">
      <c r="A4" s="43">
        <f>'POOR SHARE'!A4</f>
        <v>210015</v>
      </c>
      <c r="B4" s="43" t="str">
        <f>'POOR SHARE'!B4</f>
        <v>Franklin Square Hospital Center</v>
      </c>
      <c r="C4" s="43">
        <f>'POOR SHARE'!C4</f>
        <v>1</v>
      </c>
      <c r="D4" s="43">
        <f>'POOR SHARE'!D4</f>
        <v>1</v>
      </c>
      <c r="E4" s="44">
        <f>'POOR SHARE'!I4</f>
        <v>0.28817441850304243</v>
      </c>
      <c r="F4" s="44">
        <f>RESCMAD!I4</f>
        <v>0.0026940447155781528</v>
      </c>
      <c r="G4" s="45">
        <f>(('Variable Input'!F4*(1-PROFIT!G4)/'Variable Input'!H4)-('Variable Input'!U4/'Variable Input'!E4))/'Variable Input'!W4/'Variable Input'!G4/(1+'CFA Calculation'!J4)</f>
        <v>9124.6576214752</v>
      </c>
      <c r="H4" s="23"/>
      <c r="I4" s="42" t="s">
        <v>61</v>
      </c>
      <c r="J4" s="23"/>
      <c r="K4" s="23"/>
      <c r="L4" s="45">
        <f>L18</f>
        <v>645.060587992252</v>
      </c>
      <c r="M4" s="42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15.75">
      <c r="A5" s="43">
        <f>'POOR SHARE'!A5</f>
        <v>210056</v>
      </c>
      <c r="B5" s="43" t="str">
        <f>'POOR SHARE'!B5</f>
        <v>Good Samaritan Hospital</v>
      </c>
      <c r="C5" s="43">
        <f>'POOR SHARE'!C5</f>
        <v>1</v>
      </c>
      <c r="D5" s="43">
        <f>'POOR SHARE'!D5</f>
        <v>1</v>
      </c>
      <c r="E5" s="44">
        <f>'POOR SHARE'!I5</f>
        <v>0.25671893215335456</v>
      </c>
      <c r="F5" s="44">
        <f>RESCMAD!I5</f>
        <v>0.0019291127086349482</v>
      </c>
      <c r="G5" s="45">
        <f>(('Variable Input'!F5*(1-PROFIT!G5)/'Variable Input'!H5)-('Variable Input'!U5/'Variable Input'!E5))/'Variable Input'!W5/'Variable Input'!G5/(1+'CFA Calculation'!J5)</f>
        <v>9388.608617176817</v>
      </c>
      <c r="H5" s="23"/>
      <c r="I5" s="42" t="s">
        <v>62</v>
      </c>
      <c r="J5" s="23"/>
      <c r="K5" s="23"/>
      <c r="L5" s="46">
        <f>L19</f>
        <v>0.636906844876806</v>
      </c>
      <c r="M5" s="42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5.75">
      <c r="A6" s="43">
        <f>'POOR SHARE'!A6</f>
        <v>210044</v>
      </c>
      <c r="B6" s="43" t="str">
        <f>'POOR SHARE'!B6</f>
        <v>Greater Baltimore Medical Center</v>
      </c>
      <c r="C6" s="43">
        <f>'POOR SHARE'!C6</f>
        <v>1</v>
      </c>
      <c r="D6" s="43">
        <f>'POOR SHARE'!D6</f>
        <v>1</v>
      </c>
      <c r="E6" s="44">
        <f>'POOR SHARE'!I6</f>
        <v>0.10751605680195568</v>
      </c>
      <c r="F6" s="44">
        <f>RESCMAD!I6</f>
        <v>0.001874419543332027</v>
      </c>
      <c r="G6" s="45">
        <f>(('Variable Input'!F6*(1-PROFIT!G6)/'Variable Input'!H6)-('Variable Input'!U6/'Variable Input'!E6))/'Variable Input'!W6/'Variable Input'!G6/(1+'CFA Calculation'!J6)</f>
        <v>8952.56389362553</v>
      </c>
      <c r="H6" s="23"/>
      <c r="I6" s="42" t="s">
        <v>63</v>
      </c>
      <c r="J6" s="23"/>
      <c r="K6" s="23"/>
      <c r="L6" s="23">
        <f>L20</f>
        <v>45</v>
      </c>
      <c r="M6" s="42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5.75">
      <c r="A7" s="43">
        <f>'POOR SHARE'!A7</f>
        <v>210004</v>
      </c>
      <c r="B7" s="43" t="str">
        <f>'POOR SHARE'!B7</f>
        <v>Holy Cross Hospital</v>
      </c>
      <c r="C7" s="43">
        <f>'POOR SHARE'!C7</f>
        <v>1</v>
      </c>
      <c r="D7" s="43">
        <f>'POOR SHARE'!D7</f>
        <v>1</v>
      </c>
      <c r="E7" s="44">
        <f>'POOR SHARE'!I7</f>
        <v>0.244672939208835</v>
      </c>
      <c r="F7" s="44">
        <f>RESCMAD!I7</f>
        <v>0.0005716712094729309</v>
      </c>
      <c r="G7" s="45">
        <f>(('Variable Input'!F7*(1-PROFIT!G7)/'Variable Input'!H7)-('Variable Input'!U7/'Variable Input'!E7))/'Variable Input'!W7/'Variable Input'!G7/(1+'CFA Calculation'!J7)</f>
        <v>8941.065878407402</v>
      </c>
      <c r="H7" s="23"/>
      <c r="I7" s="42" t="s">
        <v>64</v>
      </c>
      <c r="J7" s="23"/>
      <c r="K7" s="23"/>
      <c r="L7" s="23">
        <f>L21</f>
        <v>42</v>
      </c>
      <c r="M7" s="42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5.75">
      <c r="A8" s="43">
        <f>'POOR SHARE'!A8</f>
        <v>210058</v>
      </c>
      <c r="B8" s="43" t="str">
        <f>'POOR SHARE'!B8</f>
        <v>James Lawrence Kernan Hospital</v>
      </c>
      <c r="C8" s="43">
        <f>'POOR SHARE'!C8</f>
        <v>1</v>
      </c>
      <c r="D8" s="43">
        <f>'POOR SHARE'!D8</f>
        <v>1</v>
      </c>
      <c r="E8" s="44">
        <f>'POOR SHARE'!I8</f>
        <v>0.25334428088473715</v>
      </c>
      <c r="F8" s="44">
        <f>RESCMAD!I8</f>
        <v>0.002526357010119582</v>
      </c>
      <c r="G8" s="45">
        <f>(('Variable Input'!F8*(1-PROFIT!G8)/'Variable Input'!H8)-('Variable Input'!U8/'Variable Input'!E8))/'Variable Input'!W8/'Variable Input'!G8/(1+'CFA Calculation'!J8)</f>
        <v>10649.523184481694</v>
      </c>
      <c r="H8" s="23"/>
      <c r="I8" s="42"/>
      <c r="J8" s="23"/>
      <c r="K8" s="23"/>
      <c r="L8" s="23"/>
      <c r="M8" s="4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5.75">
      <c r="A9" s="43">
        <f>'POOR SHARE'!A9</f>
        <v>210011</v>
      </c>
      <c r="B9" s="43" t="str">
        <f>'POOR SHARE'!B9</f>
        <v>St. Agnes Hospital</v>
      </c>
      <c r="C9" s="43">
        <f>'POOR SHARE'!C9</f>
        <v>1</v>
      </c>
      <c r="D9" s="43">
        <f>'POOR SHARE'!D9</f>
        <v>1</v>
      </c>
      <c r="E9" s="44">
        <f>'POOR SHARE'!I9</f>
        <v>0.29328353408093544</v>
      </c>
      <c r="F9" s="44">
        <f>RESCMAD!I9</f>
        <v>0.003005205935182142</v>
      </c>
      <c r="G9" s="45">
        <f>(('Variable Input'!F9*(1-PROFIT!G9)/'Variable Input'!H9)-('Variable Input'!U9/'Variable Input'!E9))/'Variable Input'!W9/'Variable Input'!G9/(1+'CFA Calculation'!J9)</f>
        <v>9453.958943746058</v>
      </c>
      <c r="H9" s="23"/>
      <c r="I9" s="42"/>
      <c r="J9" s="23"/>
      <c r="K9" s="37" t="s">
        <v>56</v>
      </c>
      <c r="L9" s="37" t="s">
        <v>57</v>
      </c>
      <c r="M9" s="42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5.75">
      <c r="A10" s="43">
        <f>'POOR SHARE'!A10</f>
        <v>210022</v>
      </c>
      <c r="B10" s="43" t="str">
        <f>'POOR SHARE'!B10</f>
        <v>Suburban Hospital</v>
      </c>
      <c r="C10" s="43">
        <f>'POOR SHARE'!C10</f>
        <v>1</v>
      </c>
      <c r="D10" s="43">
        <f>'POOR SHARE'!D10</f>
        <v>1</v>
      </c>
      <c r="E10" s="44">
        <f>'POOR SHARE'!I10</f>
        <v>0.12500530812120986</v>
      </c>
      <c r="F10" s="44">
        <f>RESCMAD!I10</f>
        <v>0.00022715990733274683</v>
      </c>
      <c r="G10" s="45">
        <f>(('Variable Input'!F10*(1-PROFIT!G10)/'Variable Input'!H10)-('Variable Input'!U10/'Variable Input'!E10))/'Variable Input'!W10/'Variable Input'!G10/(1+'CFA Calculation'!J10)</f>
        <v>9459.005823651007</v>
      </c>
      <c r="H10" s="23"/>
      <c r="I10" s="42" t="s">
        <v>65</v>
      </c>
      <c r="J10" s="23"/>
      <c r="K10" s="45">
        <f>K23</f>
        <v>2711.99398409469</v>
      </c>
      <c r="L10" s="45">
        <f>L23</f>
        <v>244457.383278874</v>
      </c>
      <c r="M10" s="42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5.75">
      <c r="A11" s="43">
        <f>'POOR SHARE'!A13</f>
        <v>210023</v>
      </c>
      <c r="B11" s="43" t="str">
        <f>'POOR SHARE'!B13</f>
        <v>Anne Arundel Medical Center</v>
      </c>
      <c r="C11" s="43">
        <f>'POOR SHARE'!C13</f>
        <v>3</v>
      </c>
      <c r="D11" s="43">
        <f>'POOR SHARE'!D13</f>
        <v>3</v>
      </c>
      <c r="E11" s="44">
        <f>'POOR SHARE'!I13</f>
        <v>0.13397063573716494</v>
      </c>
      <c r="F11" s="44">
        <f>RESCMAD!I13</f>
        <v>0</v>
      </c>
      <c r="G11" s="45">
        <f>(('Variable Input'!F11*(1-PROFIT!G13)/'Variable Input'!H11)-('Variable Input'!U11/'Variable Input'!E11))/'Variable Input'!W11/'Variable Input'!G11/(1+'CFA Calculation'!J13)</f>
        <v>8909.537848963835</v>
      </c>
      <c r="H11" s="23"/>
      <c r="I11" s="42" t="s">
        <v>66</v>
      </c>
      <c r="J11" s="23"/>
      <c r="K11" s="45">
        <f>K24</f>
        <v>849.791958285797</v>
      </c>
      <c r="L11" s="45">
        <f>L24</f>
        <v>37118.3934951146</v>
      </c>
      <c r="M11" s="42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5.75">
      <c r="A12" s="43">
        <f>'POOR SHARE'!A14</f>
        <v>210061</v>
      </c>
      <c r="B12" s="43" t="str">
        <f>'POOR SHARE'!B14</f>
        <v>Atlantic General Hospital</v>
      </c>
      <c r="C12" s="43">
        <f>'POOR SHARE'!C14</f>
        <v>3</v>
      </c>
      <c r="D12" s="43">
        <f>'POOR SHARE'!D14</f>
        <v>3</v>
      </c>
      <c r="E12" s="44">
        <f>'POOR SHARE'!I14</f>
        <v>0.1692074533695389</v>
      </c>
      <c r="F12" s="44">
        <f>RESCMAD!I14</f>
        <v>0</v>
      </c>
      <c r="G12" s="45">
        <f>(('Variable Input'!F12*(1-PROFIT!G14)/'Variable Input'!H12)-('Variable Input'!U12/'Variable Input'!E12))/'Variable Input'!W12/'Variable Input'!G12/(1+'CFA Calculation'!J14)</f>
        <v>9023.419215166574</v>
      </c>
      <c r="H12" s="23"/>
      <c r="I12" s="47"/>
      <c r="J12" s="47"/>
      <c r="K12" s="47"/>
      <c r="L12" s="47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5.75">
      <c r="A13" s="43">
        <f>'POOR SHARE'!A15</f>
        <v>210039</v>
      </c>
      <c r="B13" s="43" t="str">
        <f>'POOR SHARE'!B15</f>
        <v>Calvert Memorial Hospital</v>
      </c>
      <c r="C13" s="43">
        <f>'POOR SHARE'!C15</f>
        <v>3</v>
      </c>
      <c r="D13" s="43">
        <f>'POOR SHARE'!D15</f>
        <v>3</v>
      </c>
      <c r="E13" s="44">
        <f>'POOR SHARE'!I15</f>
        <v>0.19302407782931624</v>
      </c>
      <c r="F13" s="44">
        <f>RESCMAD!I15</f>
        <v>0</v>
      </c>
      <c r="G13" s="45">
        <f>(('Variable Input'!F13*(1-PROFIT!G15)/'Variable Input'!H13)-('Variable Input'!U13/'Variable Input'!E13))/'Variable Input'!W13/'Variable Input'!G13/(1+'CFA Calculation'!J15)</f>
        <v>8751.034610550525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5.75">
      <c r="A14" s="43">
        <f>'POOR SHARE'!A16</f>
        <v>210033</v>
      </c>
      <c r="B14" s="43" t="str">
        <f>'POOR SHARE'!B16</f>
        <v>Carroll Hospital Center</v>
      </c>
      <c r="C14" s="43">
        <f>'POOR SHARE'!C16</f>
        <v>3</v>
      </c>
      <c r="D14" s="43">
        <f>'POOR SHARE'!D16</f>
        <v>3</v>
      </c>
      <c r="E14" s="44">
        <f>'POOR SHARE'!I16</f>
        <v>0.16512554425861262</v>
      </c>
      <c r="F14" s="44">
        <f>RESCMAD!I16</f>
        <v>0</v>
      </c>
      <c r="G14" s="45">
        <f>(('Variable Input'!F14*(1-PROFIT!G16)/'Variable Input'!H14)-('Variable Input'!U14/'Variable Input'!E14))/'Variable Input'!W14/'Variable Input'!G14/(1+'CFA Calculation'!J16)</f>
        <v>8898.790727903428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5.75">
      <c r="A15" s="43">
        <f>'POOR SHARE'!A17</f>
        <v>210030</v>
      </c>
      <c r="B15" s="43" t="str">
        <f>'POOR SHARE'!B17</f>
        <v>Chester River Hospital Center</v>
      </c>
      <c r="C15" s="43">
        <f>'POOR SHARE'!C17</f>
        <v>3</v>
      </c>
      <c r="D15" s="43">
        <f>'POOR SHARE'!D17</f>
        <v>3</v>
      </c>
      <c r="E15" s="44">
        <f>'POOR SHARE'!I17</f>
        <v>0.23286325008380995</v>
      </c>
      <c r="F15" s="44">
        <f>RESCMAD!I17</f>
        <v>0</v>
      </c>
      <c r="G15" s="45">
        <f>(('Variable Input'!F15*(1-PROFIT!G17)/'Variable Input'!H15)-('Variable Input'!U15/'Variable Input'!E15))/'Variable Input'!W15/'Variable Input'!G15/(1+'CFA Calculation'!J17)</f>
        <v>10538.776449936457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>
      <c r="A16" s="43">
        <f>'POOR SHARE'!A18</f>
        <v>210035</v>
      </c>
      <c r="B16" s="43" t="str">
        <f>'POOR SHARE'!B18</f>
        <v>Civista Medical Center</v>
      </c>
      <c r="C16" s="43">
        <f>'POOR SHARE'!C18</f>
        <v>3</v>
      </c>
      <c r="D16" s="43">
        <f>'POOR SHARE'!D18</f>
        <v>3</v>
      </c>
      <c r="E16" s="44">
        <f>'POOR SHARE'!I18</f>
        <v>0.24427634335250462</v>
      </c>
      <c r="F16" s="44">
        <f>RESCMAD!I18</f>
        <v>0</v>
      </c>
      <c r="G16" s="45">
        <f>(('Variable Input'!F16*(1-PROFIT!G18)/'Variable Input'!H16)-('Variable Input'!U16/'Variable Input'!E16))/'Variable Input'!W16/'Variable Input'!G16/(1+'CFA Calculation'!J18)</f>
        <v>9581.16222289174</v>
      </c>
      <c r="H16" s="23"/>
      <c r="I16" s="48"/>
      <c r="J16" s="47" t="s">
        <v>67</v>
      </c>
      <c r="K16" s="47"/>
      <c r="L16" s="47"/>
      <c r="M16" s="4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5.75">
      <c r="A17" s="43">
        <f>'POOR SHARE'!A19</f>
        <v>210051</v>
      </c>
      <c r="B17" s="43" t="str">
        <f>'POOR SHARE'!B19</f>
        <v>Doctors Community Hospital</v>
      </c>
      <c r="C17" s="43">
        <f>'POOR SHARE'!C19</f>
        <v>3</v>
      </c>
      <c r="D17" s="43">
        <f>'POOR SHARE'!D19</f>
        <v>3</v>
      </c>
      <c r="E17" s="44">
        <f>'POOR SHARE'!I19</f>
        <v>0.24221549123809458</v>
      </c>
      <c r="F17" s="44">
        <f>RESCMAD!I19</f>
        <v>0</v>
      </c>
      <c r="G17" s="45">
        <f>(('Variable Input'!F17*(1-PROFIT!G19)/'Variable Input'!H17)-('Variable Input'!U17/'Variable Input'!E17))/'Variable Input'!W17/'Variable Input'!G17/(1+'CFA Calculation'!J19)</f>
        <v>9991.05643682806</v>
      </c>
      <c r="H17" s="23"/>
      <c r="I17" s="42" t="s">
        <v>60</v>
      </c>
      <c r="J17" s="23"/>
      <c r="K17" s="23"/>
      <c r="L17" s="23">
        <v>8671.04838396342</v>
      </c>
      <c r="M17" s="42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>
      <c r="A18" s="43">
        <f>'POOR SHARE'!A20</f>
        <v>210010</v>
      </c>
      <c r="B18" s="43" t="str">
        <f>'POOR SHARE'!B20</f>
        <v>Dorchester General Hospital</v>
      </c>
      <c r="C18" s="43">
        <f>'POOR SHARE'!C20</f>
        <v>3</v>
      </c>
      <c r="D18" s="43">
        <f>'POOR SHARE'!D20</f>
        <v>3</v>
      </c>
      <c r="E18" s="44">
        <f>'POOR SHARE'!I20</f>
        <v>0.34525219063897367</v>
      </c>
      <c r="F18" s="44">
        <f>RESCMAD!I20</f>
        <v>0</v>
      </c>
      <c r="G18" s="45">
        <f>(('Variable Input'!F18*(1-PROFIT!G20)/'Variable Input'!H18)-('Variable Input'!U18/'Variable Input'!E18))/'Variable Input'!W18/'Variable Input'!G18/(1+'CFA Calculation'!J20)</f>
        <v>9011.909306789657</v>
      </c>
      <c r="H18" s="23"/>
      <c r="I18" s="42" t="s">
        <v>61</v>
      </c>
      <c r="J18" s="23"/>
      <c r="K18" s="23"/>
      <c r="L18" s="23">
        <v>645.060587992252</v>
      </c>
      <c r="M18" s="42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>
      <c r="A19" s="43">
        <f>'POOR SHARE'!A21</f>
        <v>210060</v>
      </c>
      <c r="B19" s="43" t="str">
        <f>'POOR SHARE'!B21</f>
        <v>Fort Washington Medical Center</v>
      </c>
      <c r="C19" s="43">
        <f>'POOR SHARE'!C21</f>
        <v>3</v>
      </c>
      <c r="D19" s="43">
        <f>'POOR SHARE'!D21</f>
        <v>3</v>
      </c>
      <c r="E19" s="44">
        <f>'POOR SHARE'!I21</f>
        <v>0.2138222955303074</v>
      </c>
      <c r="F19" s="44">
        <f>RESCMAD!I21</f>
        <v>0</v>
      </c>
      <c r="G19" s="45">
        <f>(('Variable Input'!F19*(1-PROFIT!G21)/'Variable Input'!H19)-('Variable Input'!U19/'Variable Input'!E19))/'Variable Input'!W19/'Variable Input'!G19/(1+'CFA Calculation'!J21)</f>
        <v>9010.555847109681</v>
      </c>
      <c r="H19" s="23"/>
      <c r="I19" s="42" t="s">
        <v>62</v>
      </c>
      <c r="J19" s="23"/>
      <c r="K19" s="23"/>
      <c r="L19" s="23">
        <v>0.636906844876806</v>
      </c>
      <c r="M19" s="42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5.75">
      <c r="A20" s="43">
        <f>'POOR SHARE'!A22</f>
        <v>210005</v>
      </c>
      <c r="B20" s="43" t="str">
        <f>'POOR SHARE'!B22</f>
        <v>Frederick Memorial Hospital</v>
      </c>
      <c r="C20" s="43">
        <f>'POOR SHARE'!C22</f>
        <v>3</v>
      </c>
      <c r="D20" s="43">
        <f>'POOR SHARE'!D22</f>
        <v>3</v>
      </c>
      <c r="E20" s="44">
        <f>'POOR SHARE'!I22</f>
        <v>0.18900604255852752</v>
      </c>
      <c r="F20" s="44">
        <f>RESCMAD!I22</f>
        <v>0</v>
      </c>
      <c r="G20" s="45">
        <f>(('Variable Input'!F20*(1-PROFIT!G22)/'Variable Input'!H20)-('Variable Input'!U20/'Variable Input'!E20))/'Variable Input'!W20/'Variable Input'!G20/(1+'CFA Calculation'!J22)</f>
        <v>8785.367933310383</v>
      </c>
      <c r="H20" s="23"/>
      <c r="I20" s="42" t="s">
        <v>63</v>
      </c>
      <c r="J20" s="23"/>
      <c r="K20" s="23"/>
      <c r="L20" s="23">
        <v>45</v>
      </c>
      <c r="M20" s="42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5.75">
      <c r="A21" s="43">
        <f>'POOR SHARE'!A23</f>
        <v>210017</v>
      </c>
      <c r="B21" s="43" t="str">
        <f>'POOR SHARE'!B23</f>
        <v>Garrett County Memorial Hospital</v>
      </c>
      <c r="C21" s="43">
        <f>'POOR SHARE'!C23</f>
        <v>3</v>
      </c>
      <c r="D21" s="43">
        <f>'POOR SHARE'!D23</f>
        <v>3</v>
      </c>
      <c r="E21" s="44">
        <f>'POOR SHARE'!I23</f>
        <v>0.2746408932664294</v>
      </c>
      <c r="F21" s="44">
        <f>RESCMAD!I23</f>
        <v>0</v>
      </c>
      <c r="G21" s="45">
        <f>(('Variable Input'!F21*(1-PROFIT!G23)/'Variable Input'!H21)-('Variable Input'!U21/'Variable Input'!E21))/'Variable Input'!W21/'Variable Input'!G21/(1+'CFA Calculation'!J23)</f>
        <v>8269.258053593017</v>
      </c>
      <c r="H21" s="23"/>
      <c r="I21" s="42" t="s">
        <v>64</v>
      </c>
      <c r="J21" s="23"/>
      <c r="K21" s="23"/>
      <c r="L21" s="23">
        <v>42</v>
      </c>
      <c r="M21" s="42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5.75">
      <c r="A22" s="43">
        <f>'POOR SHARE'!A24</f>
        <v>210006</v>
      </c>
      <c r="B22" s="43" t="str">
        <f>'POOR SHARE'!B24</f>
        <v>Harford Memorial Hospital</v>
      </c>
      <c r="C22" s="43">
        <f>'POOR SHARE'!C24</f>
        <v>3</v>
      </c>
      <c r="D22" s="43">
        <f>'POOR SHARE'!D24</f>
        <v>3</v>
      </c>
      <c r="E22" s="44">
        <f>'POOR SHARE'!I24</f>
        <v>0.25124292907052176</v>
      </c>
      <c r="F22" s="44">
        <f>RESCMAD!I24</f>
        <v>0</v>
      </c>
      <c r="G22" s="45">
        <f>(('Variable Input'!F22*(1-PROFIT!G24)/'Variable Input'!H22)-('Variable Input'!U22/'Variable Input'!E22))/'Variable Input'!W22/'Variable Input'!G22/(1+'CFA Calculation'!J24)</f>
        <v>9770.027882677039</v>
      </c>
      <c r="H22" s="23"/>
      <c r="I22" s="42"/>
      <c r="J22" s="23"/>
      <c r="K22" s="23"/>
      <c r="L22" s="23"/>
      <c r="M22" s="42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5.75">
      <c r="A23" s="43">
        <f>'POOR SHARE'!A25</f>
        <v>210048</v>
      </c>
      <c r="B23" s="43" t="str">
        <f>'POOR SHARE'!B25</f>
        <v>Howard County General Hospital</v>
      </c>
      <c r="C23" s="43">
        <f>'POOR SHARE'!C25</f>
        <v>3</v>
      </c>
      <c r="D23" s="43">
        <f>'POOR SHARE'!D25</f>
        <v>3</v>
      </c>
      <c r="E23" s="44">
        <f>'POOR SHARE'!I25</f>
        <v>0.20205026308841081</v>
      </c>
      <c r="F23" s="44">
        <f>RESCMAD!I25</f>
        <v>0</v>
      </c>
      <c r="G23" s="45">
        <f>(('Variable Input'!F23*(1-PROFIT!G25)/'Variable Input'!H23)-('Variable Input'!U23/'Variable Input'!E23))/'Variable Input'!W23/'Variable Input'!G23/(1+'CFA Calculation'!J25)</f>
        <v>9153.30700985212</v>
      </c>
      <c r="H23" s="23"/>
      <c r="I23" s="42" t="s">
        <v>65</v>
      </c>
      <c r="J23" s="23"/>
      <c r="K23" s="23">
        <v>2711.99398409469</v>
      </c>
      <c r="L23" s="23">
        <v>244457.383278874</v>
      </c>
      <c r="M23" s="42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43">
        <f>'POOR SHARE'!A26</f>
        <v>210055</v>
      </c>
      <c r="B24" s="43" t="str">
        <f>'POOR SHARE'!B26</f>
        <v>Laurel Regional Hospital</v>
      </c>
      <c r="C24" s="43">
        <f>'POOR SHARE'!C26</f>
        <v>3</v>
      </c>
      <c r="D24" s="43">
        <f>'POOR SHARE'!D26</f>
        <v>3</v>
      </c>
      <c r="E24" s="44">
        <f>'POOR SHARE'!I26</f>
        <v>0.311331943958386</v>
      </c>
      <c r="F24" s="44">
        <f>RESCMAD!I26</f>
        <v>0</v>
      </c>
      <c r="G24" s="45">
        <f>(('Variable Input'!F24*(1-PROFIT!G26)/'Variable Input'!H24)-('Variable Input'!U24/'Variable Input'!E24))/'Variable Input'!W24/'Variable Input'!G24/(1+'CFA Calculation'!J26)</f>
        <v>10775.079337958092</v>
      </c>
      <c r="H24" s="23"/>
      <c r="I24" s="42" t="s">
        <v>66</v>
      </c>
      <c r="J24" s="23"/>
      <c r="K24" s="23">
        <v>849.791958285797</v>
      </c>
      <c r="L24" s="23">
        <v>37118.3934951146</v>
      </c>
      <c r="M24" s="42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5.75">
      <c r="A25" s="43">
        <f>'POOR SHARE'!A28</f>
        <v>210037</v>
      </c>
      <c r="B25" s="43" t="str">
        <f>'POOR SHARE'!B28</f>
        <v>Memorial Hospital at Easton</v>
      </c>
      <c r="C25" s="43">
        <f>'POOR SHARE'!C28</f>
        <v>3</v>
      </c>
      <c r="D25" s="43">
        <f>'POOR SHARE'!D28</f>
        <v>3</v>
      </c>
      <c r="E25" s="44">
        <f>'POOR SHARE'!I28</f>
        <v>0.2224301654918295</v>
      </c>
      <c r="F25" s="44">
        <f>RESCMAD!I28</f>
        <v>0</v>
      </c>
      <c r="G25" s="45">
        <f>(('Variable Input'!F26*(1-PROFIT!G28)/'Variable Input'!H26)-('Variable Input'!U26/'Variable Input'!E26))/'Variable Input'!W26/'Variable Input'!G26/(1+'CFA Calculation'!J28)</f>
        <v>9115.27599709289</v>
      </c>
      <c r="H25" s="23"/>
      <c r="I25" s="47"/>
      <c r="J25" s="47"/>
      <c r="K25" s="47"/>
      <c r="L25" s="47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.75">
      <c r="A26" s="43">
        <f>'POOR SHARE'!A29</f>
        <v>210018</v>
      </c>
      <c r="B26" s="43" t="str">
        <f>'POOR SHARE'!B29</f>
        <v>Montgomery General Hospital</v>
      </c>
      <c r="C26" s="43">
        <f>'POOR SHARE'!C29</f>
        <v>3</v>
      </c>
      <c r="D26" s="43">
        <f>'POOR SHARE'!D29</f>
        <v>3</v>
      </c>
      <c r="E26" s="44">
        <f>'POOR SHARE'!I29</f>
        <v>0.1895096786124348</v>
      </c>
      <c r="F26" s="44">
        <f>RESCMAD!I29</f>
        <v>0</v>
      </c>
      <c r="G26" s="45">
        <f>(('Variable Input'!F27*(1-PROFIT!G29)/'Variable Input'!H27)-('Variable Input'!U27/'Variable Input'!E27))/'Variable Input'!W27/'Variable Input'!G27/(1+'CFA Calculation'!J29)</f>
        <v>9362.31515745729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5.75">
      <c r="A27" s="43">
        <f>'POOR SHARE'!A30</f>
        <v>210040</v>
      </c>
      <c r="B27" s="43" t="str">
        <f>'POOR SHARE'!B30</f>
        <v>Northwest Hospital Center</v>
      </c>
      <c r="C27" s="43">
        <f>'POOR SHARE'!C30</f>
        <v>3</v>
      </c>
      <c r="D27" s="43">
        <f>'POOR SHARE'!D30</f>
        <v>3</v>
      </c>
      <c r="E27" s="44">
        <f>'POOR SHARE'!I30</f>
        <v>0.3082279802220626</v>
      </c>
      <c r="F27" s="44">
        <f>RESCMAD!I30</f>
        <v>0</v>
      </c>
      <c r="G27" s="45">
        <f>(('Variable Input'!F28*(1-PROFIT!G30)/'Variable Input'!H28)-('Variable Input'!U28/'Variable Input'!E28))/'Variable Input'!W28/'Variable Input'!G28/(1+'CFA Calculation'!J30)</f>
        <v>9397.852906137046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5.75">
      <c r="A28" s="43">
        <f>'POOR SHARE'!A31</f>
        <v>210019</v>
      </c>
      <c r="B28" s="43" t="str">
        <f>'POOR SHARE'!B31</f>
        <v>Peninsula Regional Medical Center</v>
      </c>
      <c r="C28" s="43">
        <f>'POOR SHARE'!C31</f>
        <v>3</v>
      </c>
      <c r="D28" s="43">
        <f>'POOR SHARE'!D31</f>
        <v>3</v>
      </c>
      <c r="E28" s="44">
        <f>'POOR SHARE'!I31</f>
        <v>0.25643148303177726</v>
      </c>
      <c r="F28" s="44">
        <f>RESCMAD!I31</f>
        <v>0</v>
      </c>
      <c r="G28" s="45">
        <f>(('Variable Input'!F29*(1-PROFIT!G31)/'Variable Input'!H29)-('Variable Input'!U29/'Variable Input'!E29))/'Variable Input'!W29/'Variable Input'!G29/(1+'CFA Calculation'!J31)</f>
        <v>8849.94031126654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5.75">
      <c r="A29" s="43">
        <f>'POOR SHARE'!A32</f>
        <v>210057</v>
      </c>
      <c r="B29" s="43" t="str">
        <f>'POOR SHARE'!B32</f>
        <v>Shady Grove Adventist Hospital</v>
      </c>
      <c r="C29" s="43">
        <f>'POOR SHARE'!C32</f>
        <v>3</v>
      </c>
      <c r="D29" s="43">
        <f>'POOR SHARE'!D32</f>
        <v>3</v>
      </c>
      <c r="E29" s="44">
        <f>'POOR SHARE'!I32</f>
        <v>0.24736507010408576</v>
      </c>
      <c r="F29" s="44">
        <f>RESCMAD!I32</f>
        <v>0</v>
      </c>
      <c r="G29" s="45">
        <f>(('Variable Input'!F30*(1-PROFIT!G32)/'Variable Input'!H30)-('Variable Input'!U30/'Variable Input'!E30))/'Variable Input'!W30/'Variable Input'!G30/(1+'CFA Calculation'!J32)</f>
        <v>9246.672185240222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.75">
      <c r="A30" s="43">
        <f>'POOR SHARE'!A33</f>
        <v>210054</v>
      </c>
      <c r="B30" s="43" t="str">
        <f>'POOR SHARE'!B33</f>
        <v>Southern Maryland Hospital Center</v>
      </c>
      <c r="C30" s="43">
        <f>'POOR SHARE'!C33</f>
        <v>3</v>
      </c>
      <c r="D30" s="43">
        <f>'POOR SHARE'!D33</f>
        <v>3</v>
      </c>
      <c r="E30" s="44">
        <f>'POOR SHARE'!I33</f>
        <v>0.29649968655729747</v>
      </c>
      <c r="F30" s="44">
        <f>RESCMAD!I33</f>
        <v>0</v>
      </c>
      <c r="G30" s="45">
        <f>(('Variable Input'!F31*(1-PROFIT!G33)/'Variable Input'!H31)-('Variable Input'!U31/'Variable Input'!E31))/'Variable Input'!W31/'Variable Input'!G31/(1+'CFA Calculation'!J33)</f>
        <v>9692.156092295972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15.75">
      <c r="A31" s="43">
        <f>'POOR SHARE'!A34</f>
        <v>210007</v>
      </c>
      <c r="B31" s="43" t="str">
        <f>'POOR SHARE'!B34</f>
        <v>St. Joseph Medical Center</v>
      </c>
      <c r="C31" s="43">
        <f>'POOR SHARE'!C34</f>
        <v>3</v>
      </c>
      <c r="D31" s="43">
        <f>'POOR SHARE'!D34</f>
        <v>3</v>
      </c>
      <c r="E31" s="44">
        <f>'POOR SHARE'!I34</f>
        <v>0.11400828668796398</v>
      </c>
      <c r="F31" s="44">
        <f>RESCMAD!I34</f>
        <v>0</v>
      </c>
      <c r="G31" s="45">
        <f>(('Variable Input'!F32*(1-PROFIT!G34)/'Variable Input'!H32)-('Variable Input'!U32/'Variable Input'!E32))/'Variable Input'!W32/'Variable Input'!G32/(1+'CFA Calculation'!J34)</f>
        <v>9442.362125166976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5.75">
      <c r="A32" s="43">
        <f>'POOR SHARE'!A35</f>
        <v>210028</v>
      </c>
      <c r="B32" s="43" t="str">
        <f>'POOR SHARE'!B35</f>
        <v>St. Mary's Hospital</v>
      </c>
      <c r="C32" s="43">
        <f>'POOR SHARE'!C35</f>
        <v>3</v>
      </c>
      <c r="D32" s="43">
        <f>'POOR SHARE'!D35</f>
        <v>3</v>
      </c>
      <c r="E32" s="44">
        <f>'POOR SHARE'!I35</f>
        <v>0.23766982082487254</v>
      </c>
      <c r="F32" s="44">
        <f>RESCMAD!I35</f>
        <v>0</v>
      </c>
      <c r="G32" s="45">
        <f>(('Variable Input'!F33*(1-PROFIT!G35)/'Variable Input'!H33)-('Variable Input'!U33/'Variable Input'!E33))/'Variable Input'!W33/'Variable Input'!G33/(1+'CFA Calculation'!J35)</f>
        <v>9108.008716565862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15.75">
      <c r="A33" s="43">
        <f>'POOR SHARE'!A36</f>
        <v>210032</v>
      </c>
      <c r="B33" s="43" t="str">
        <f>'POOR SHARE'!B36</f>
        <v>Union of Cecil</v>
      </c>
      <c r="C33" s="43">
        <f>'POOR SHARE'!C36</f>
        <v>3</v>
      </c>
      <c r="D33" s="43">
        <f>'POOR SHARE'!D36</f>
        <v>3</v>
      </c>
      <c r="E33" s="44">
        <f>'POOR SHARE'!I36</f>
        <v>0.31876977415203206</v>
      </c>
      <c r="F33" s="44">
        <f>RESCMAD!I36</f>
        <v>0</v>
      </c>
      <c r="G33" s="45">
        <f>(('Variable Input'!F34*(1-PROFIT!G36)/'Variable Input'!H34)-('Variable Input'!U34/'Variable Input'!E34))/'Variable Input'!W34/'Variable Input'!G34/(1+'CFA Calculation'!J36)</f>
        <v>9468.49932542536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5.75">
      <c r="A34" s="43">
        <f>'POOR SHARE'!A37</f>
        <v>210049</v>
      </c>
      <c r="B34" s="43" t="str">
        <f>'POOR SHARE'!B37</f>
        <v>Upper Chesapeake Medical Center</v>
      </c>
      <c r="C34" s="43">
        <f>'POOR SHARE'!C37</f>
        <v>3</v>
      </c>
      <c r="D34" s="43">
        <f>'POOR SHARE'!D37</f>
        <v>3</v>
      </c>
      <c r="E34" s="44">
        <f>'POOR SHARE'!I37</f>
        <v>0.15577139294243642</v>
      </c>
      <c r="F34" s="44">
        <f>RESCMAD!I37</f>
        <v>0</v>
      </c>
      <c r="G34" s="45">
        <f>(('Variable Input'!F35*(1-PROFIT!G37)/'Variable Input'!H35)-('Variable Input'!U35/'Variable Input'!E35))/'Variable Input'!W35/'Variable Input'!G35/(1+'CFA Calculation'!J37)</f>
        <v>8523.783384171013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5.75">
      <c r="A35" s="43">
        <f>'POOR SHARE'!A38</f>
        <v>210016</v>
      </c>
      <c r="B35" s="43" t="str">
        <f>'POOR SHARE'!B38</f>
        <v>Washington Adventist Hospital</v>
      </c>
      <c r="C35" s="43">
        <f>'POOR SHARE'!C38</f>
        <v>3</v>
      </c>
      <c r="D35" s="43">
        <f>'POOR SHARE'!D38</f>
        <v>3</v>
      </c>
      <c r="E35" s="44">
        <f>'POOR SHARE'!I38</f>
        <v>0.36496392484309975</v>
      </c>
      <c r="F35" s="44">
        <f>RESCMAD!I38</f>
        <v>0</v>
      </c>
      <c r="G35" s="45">
        <f>(('Variable Input'!F36*(1-PROFIT!G38)/'Variable Input'!H36)-('Variable Input'!U36/'Variable Input'!E36))/'Variable Input'!W36/'Variable Input'!G36/(1+'CFA Calculation'!J38)</f>
        <v>10817.282743626714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15.75">
      <c r="A36" s="43">
        <f>'POOR SHARE'!A39</f>
        <v>210001</v>
      </c>
      <c r="B36" s="43" t="str">
        <f>'POOR SHARE'!B39</f>
        <v>Washington County Hospital</v>
      </c>
      <c r="C36" s="43">
        <f>'POOR SHARE'!C39</f>
        <v>3</v>
      </c>
      <c r="D36" s="43">
        <f>'POOR SHARE'!D39</f>
        <v>3</v>
      </c>
      <c r="E36" s="44">
        <f>'POOR SHARE'!I39</f>
        <v>0.23942937087783683</v>
      </c>
      <c r="F36" s="44">
        <f>RESCMAD!I39</f>
        <v>0</v>
      </c>
      <c r="G36" s="45">
        <f>(('Variable Input'!F37*(1-PROFIT!G39)/'Variable Input'!H37)-('Variable Input'!U37/'Variable Input'!E37))/'Variable Input'!W37/'Variable Input'!G37/(1+'CFA Calculation'!J39)</f>
        <v>8965.497337951188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5.75">
      <c r="A37" s="43">
        <f>'POOR SHARE'!A40</f>
        <v>210027</v>
      </c>
      <c r="B37" s="43" t="str">
        <f>'POOR SHARE'!B40</f>
        <v>Western Maryland Regional Medical Center</v>
      </c>
      <c r="C37" s="43">
        <f>'POOR SHARE'!C40</f>
        <v>3</v>
      </c>
      <c r="D37" s="43">
        <f>'POOR SHARE'!D40</f>
        <v>3</v>
      </c>
      <c r="E37" s="44">
        <f>'POOR SHARE'!I40</f>
        <v>0.2214557872054986</v>
      </c>
      <c r="F37" s="44">
        <f>RESCMAD!I40</f>
        <v>0</v>
      </c>
      <c r="G37" s="45">
        <f>(('Variable Input'!F38*(1-PROFIT!G40)/'Variable Input'!H38)-('Variable Input'!U38/'Variable Input'!E38))/'Variable Input'!W38/'Variable Input'!G38/(1+'CFA Calculation'!J40)</f>
        <v>9960.947451466438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5.75">
      <c r="A38" s="43">
        <f>'POOR SHARE'!A43</f>
        <v>210013</v>
      </c>
      <c r="B38" s="43" t="str">
        <f>'POOR SHARE'!B43</f>
        <v>Bon Secours Hospital</v>
      </c>
      <c r="C38" s="43">
        <f>'POOR SHARE'!C43</f>
        <v>4</v>
      </c>
      <c r="D38" s="43">
        <f>'POOR SHARE'!D43</f>
        <v>4</v>
      </c>
      <c r="E38" s="44">
        <f>'POOR SHARE'!I43</f>
        <v>0.7137345638601489</v>
      </c>
      <c r="F38" s="44">
        <f>RESCMAD!I43</f>
        <v>0</v>
      </c>
      <c r="G38" s="45">
        <f>(('Variable Input'!F39*(1-PROFIT!G43)/'Variable Input'!H39)-('Variable Input'!U39/'Variable Input'!E39))/'Variable Input'!W39/'Variable Input'!G39/(1+'CFA Calculation'!J43)</f>
        <v>10272.734471334734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5.75">
      <c r="A39" s="43">
        <f>'POOR SHARE'!A44</f>
        <v>210034</v>
      </c>
      <c r="B39" s="43" t="str">
        <f>'POOR SHARE'!B44</f>
        <v>Harbor Hospital Center</v>
      </c>
      <c r="C39" s="43">
        <f>'POOR SHARE'!C44</f>
        <v>4</v>
      </c>
      <c r="D39" s="43">
        <f>'POOR SHARE'!D44</f>
        <v>4</v>
      </c>
      <c r="E39" s="44">
        <f>'POOR SHARE'!I44</f>
        <v>0.4023130403467876</v>
      </c>
      <c r="F39" s="44">
        <f>RESCMAD!I44</f>
        <v>0.003288134057057252</v>
      </c>
      <c r="G39" s="45">
        <f>(('Variable Input'!F40*(1-PROFIT!G44)/'Variable Input'!H40)-('Variable Input'!U40/'Variable Input'!E40))/'Variable Input'!W40/'Variable Input'!G40/(1+'CFA Calculation'!J44)</f>
        <v>10246.017161933001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5.75">
      <c r="A40" s="43">
        <f>'POOR SHARE'!A45</f>
        <v>210029</v>
      </c>
      <c r="B40" s="43" t="str">
        <f>'POOR SHARE'!B45</f>
        <v>Johns Hopkins Bayview Medical Center</v>
      </c>
      <c r="C40" s="43">
        <f>'POOR SHARE'!C45</f>
        <v>4</v>
      </c>
      <c r="D40" s="43">
        <f>'POOR SHARE'!D45</f>
        <v>5</v>
      </c>
      <c r="E40" s="44">
        <f>'POOR SHARE'!I45</f>
        <v>0.3689340907695845</v>
      </c>
      <c r="F40" s="44">
        <f>RESCMAD!I45</f>
        <v>0.005149485603726854</v>
      </c>
      <c r="G40" s="45">
        <f>(('Variable Input'!F41*(1-PROFIT!G45)/'Variable Input'!H41)-('Variable Input'!U41/'Variable Input'!E41))/'Variable Input'!W41/'Variable Input'!G41/(1+'CFA Calculation'!J45)</f>
        <v>10999.830385680614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5.75">
      <c r="A41" s="43">
        <f>'POOR SHARE'!A46</f>
        <v>210038</v>
      </c>
      <c r="B41" s="43" t="str">
        <f>'POOR SHARE'!B46</f>
        <v>Maryland General Hospital</v>
      </c>
      <c r="C41" s="43">
        <f>'POOR SHARE'!C46</f>
        <v>4</v>
      </c>
      <c r="D41" s="43">
        <f>'POOR SHARE'!D46</f>
        <v>4</v>
      </c>
      <c r="E41" s="44">
        <f>'POOR SHARE'!I46</f>
        <v>0.660435613582079</v>
      </c>
      <c r="F41" s="44">
        <f>RESCMAD!I46</f>
        <v>0.003608134271365144</v>
      </c>
      <c r="G41" s="45">
        <f>(('Variable Input'!F42*(1-PROFIT!G46)/'Variable Input'!H42)-('Variable Input'!U42/'Variable Input'!E42))/'Variable Input'!W42/'Variable Input'!G42/(1+'CFA Calculation'!J46)</f>
        <v>10583.362048399233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5.75">
      <c r="A42" s="43">
        <f>'POOR SHARE'!A47</f>
        <v>210008</v>
      </c>
      <c r="B42" s="43" t="str">
        <f>'POOR SHARE'!B47</f>
        <v>Mercy Medical Center</v>
      </c>
      <c r="C42" s="43">
        <f>'POOR SHARE'!C47</f>
        <v>4</v>
      </c>
      <c r="D42" s="43">
        <f>'POOR SHARE'!D47</f>
        <v>5</v>
      </c>
      <c r="E42" s="44">
        <f>'POOR SHARE'!I47</f>
        <v>0.2858375433102152</v>
      </c>
      <c r="F42" s="44">
        <f>RESCMAD!I47</f>
        <v>0.0024194242930004393</v>
      </c>
      <c r="G42" s="45">
        <f>(('Variable Input'!F43*(1-PROFIT!G47)/'Variable Input'!H43)-('Variable Input'!U43/'Variable Input'!E43))/'Variable Input'!W43/'Variable Input'!G43/(1+'CFA Calculation'!J47)</f>
        <v>9875.911399067716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5.75">
      <c r="A43" s="43">
        <f>'POOR SHARE'!A48</f>
        <v>210003</v>
      </c>
      <c r="B43" s="43" t="str">
        <f>'POOR SHARE'!B48</f>
        <v>Prince Georges Hospital Center</v>
      </c>
      <c r="C43" s="43">
        <f>'POOR SHARE'!C48</f>
        <v>4</v>
      </c>
      <c r="D43" s="43">
        <f>'POOR SHARE'!D48</f>
        <v>5</v>
      </c>
      <c r="E43" s="44">
        <f>'POOR SHARE'!I48</f>
        <v>0.4960780138832562</v>
      </c>
      <c r="F43" s="44">
        <f>RESCMAD!I48</f>
        <v>0.003208558846399485</v>
      </c>
      <c r="G43" s="45">
        <f>(('Variable Input'!F44*(1-PROFIT!G48)/'Variable Input'!H44)-('Variable Input'!U44/'Variable Input'!E44))/'Variable Input'!W44/'Variable Input'!G44/(1+'CFA Calculation'!J48)</f>
        <v>12709.004166349761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5.75">
      <c r="A44" s="43">
        <f>'POOR SHARE'!A49</f>
        <v>210012</v>
      </c>
      <c r="B44" s="43" t="str">
        <f>'POOR SHARE'!B49</f>
        <v>Sinai Hospital</v>
      </c>
      <c r="C44" s="43">
        <f>'POOR SHARE'!C49</f>
        <v>4</v>
      </c>
      <c r="D44" s="43">
        <f>'POOR SHARE'!D49</f>
        <v>5</v>
      </c>
      <c r="E44" s="44">
        <f>'POOR SHARE'!I49</f>
        <v>0.35039103423643275</v>
      </c>
      <c r="F44" s="44">
        <f>RESCMAD!I49</f>
        <v>0.0035685440820443248</v>
      </c>
      <c r="G44" s="45">
        <f>(('Variable Input'!F45*(1-PROFIT!G49)/'Variable Input'!H45)-('Variable Input'!U45/'Variable Input'!E45))/'Variable Input'!W45/'Variable Input'!G45/(1+'CFA Calculation'!J49)</f>
        <v>10488.517788143437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5.75">
      <c r="A45" s="43">
        <f>'POOR SHARE'!A50</f>
        <v>210024</v>
      </c>
      <c r="B45" s="43" t="str">
        <f>'POOR SHARE'!B50</f>
        <v>Union Memorial Hospital</v>
      </c>
      <c r="C45" s="43">
        <f>'POOR SHARE'!C50</f>
        <v>4</v>
      </c>
      <c r="D45" s="43">
        <f>'POOR SHARE'!D50</f>
        <v>5</v>
      </c>
      <c r="E45" s="44">
        <f>'POOR SHARE'!I50</f>
        <v>0.27504494940202706</v>
      </c>
      <c r="F45" s="44">
        <f>RESCMAD!I50</f>
        <v>0.0034862995166881215</v>
      </c>
      <c r="G45" s="45">
        <f>(('Variable Input'!F46*(1-PROFIT!G50)/'Variable Input'!H46)-('Variable Input'!U46/'Variable Input'!E46))/'Variable Input'!W46/'Variable Input'!G46/(1+'CFA Calculation'!J50)</f>
        <v>10082.191292525948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5.75">
      <c r="A46" s="43">
        <f>'POOR SHARE'!A54</f>
        <v>210009</v>
      </c>
      <c r="B46" s="43" t="str">
        <f>'POOR SHARE'!B54</f>
        <v>Johns Hopkins Hospital</v>
      </c>
      <c r="C46" s="43">
        <f>'POOR SHARE'!C54</f>
        <v>5</v>
      </c>
      <c r="D46" s="43">
        <f>'POOR SHARE'!D54</f>
        <v>5</v>
      </c>
      <c r="E46" s="44">
        <f>'POOR SHARE'!I54</f>
        <v>0.27234302195531346</v>
      </c>
      <c r="F46" s="44">
        <f>RESCMAD!I54</f>
        <v>0.011066492025721644</v>
      </c>
      <c r="G46" s="45">
        <f>(('Variable Input'!F48*(1-PROFIT!G54)/'Variable Input'!H48)-('Variable Input'!U48/'Variable Input'!E48))/'Variable Input'!W48/'Variable Input'!G48/(1+'CFA Calculation'!J54)</f>
        <v>13035.698013065536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5.75">
      <c r="A47" s="43">
        <f>'POOR SHARE'!A59</f>
        <v>210002</v>
      </c>
      <c r="B47" s="43" t="str">
        <f>'POOR SHARE'!B59</f>
        <v>University of Maryland Hospital</v>
      </c>
      <c r="C47" s="43">
        <f>'POOR SHARE'!C59</f>
        <v>5</v>
      </c>
      <c r="D47" s="43">
        <f>'POOR SHARE'!D59</f>
        <v>5</v>
      </c>
      <c r="E47" s="44">
        <f>'POOR SHARE'!I59</f>
        <v>0.3949368466397312</v>
      </c>
      <c r="F47" s="44">
        <f>RESCMAD!I59</f>
        <v>0.013257890890414388</v>
      </c>
      <c r="G47" s="45">
        <f>(('Variable Input'!F53*(1-PROFIT!G59)/'Variable Input'!H53)-('Variable Input'!U53/'Variable Input'!E53))/'Variable Input'!W53/'Variable Input'!G53/(1+'CFA Calculation'!J59)</f>
        <v>12473.439528071482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15.75">
      <c r="A48" s="5"/>
      <c r="B48" s="5"/>
      <c r="C48" s="5"/>
      <c r="D48" s="5"/>
      <c r="E48" s="5"/>
      <c r="F48" s="5"/>
      <c r="G48" s="5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5.75">
      <c r="A49" s="23"/>
      <c r="B49" s="23"/>
      <c r="C49" s="23"/>
      <c r="D49" s="23"/>
      <c r="E49" s="23"/>
      <c r="F49" s="44"/>
      <c r="G49" s="45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5.75">
      <c r="A50" s="23"/>
      <c r="B50" s="23"/>
      <c r="C50" s="23"/>
      <c r="D50" s="23"/>
      <c r="E50" s="23"/>
      <c r="F50" s="44"/>
      <c r="G50" s="45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5.75">
      <c r="A51" s="23"/>
      <c r="B51" s="23"/>
      <c r="C51" s="23"/>
      <c r="D51" s="23"/>
      <c r="E51" s="23"/>
      <c r="F51" s="44"/>
      <c r="G51" s="45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5.75">
      <c r="A52" s="23"/>
      <c r="B52" s="23"/>
      <c r="C52" s="23"/>
      <c r="D52" s="23"/>
      <c r="E52" s="23"/>
      <c r="F52" s="44"/>
      <c r="G52" s="45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5.75">
      <c r="A53" s="23"/>
      <c r="B53" s="23"/>
      <c r="C53" s="23"/>
      <c r="D53" s="23"/>
      <c r="E53" s="23"/>
      <c r="F53" s="44"/>
      <c r="G53" s="45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.75">
      <c r="A54" s="23"/>
      <c r="B54" s="23"/>
      <c r="C54" s="23"/>
      <c r="D54" s="23"/>
      <c r="E54" s="23"/>
      <c r="F54" s="44"/>
      <c r="G54" s="45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5.75">
      <c r="A55" s="23"/>
      <c r="B55" s="23"/>
      <c r="C55" s="23"/>
      <c r="D55" s="23"/>
      <c r="E55" s="23"/>
      <c r="F55" s="44"/>
      <c r="G55" s="45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5.75">
      <c r="A56" s="23"/>
      <c r="B56" s="23"/>
      <c r="C56" s="23"/>
      <c r="D56" s="23"/>
      <c r="E56" s="23"/>
      <c r="F56" s="44"/>
      <c r="G56" s="45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5.75">
      <c r="A57" s="23"/>
      <c r="B57" s="23"/>
      <c r="C57" s="23"/>
      <c r="D57" s="23"/>
      <c r="E57" s="23"/>
      <c r="F57" s="44"/>
      <c r="G57" s="45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5.75">
      <c r="A58" s="23"/>
      <c r="B58" s="23"/>
      <c r="C58" s="23"/>
      <c r="D58" s="23"/>
      <c r="E58" s="23"/>
      <c r="F58" s="44"/>
      <c r="G58" s="45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5.75">
      <c r="A59" s="23"/>
      <c r="B59" s="23"/>
      <c r="C59" s="23"/>
      <c r="D59" s="23"/>
      <c r="E59" s="23"/>
      <c r="F59" s="44"/>
      <c r="G59" s="45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5.75">
      <c r="A60" s="23"/>
      <c r="B60" s="23"/>
      <c r="C60" s="23"/>
      <c r="D60" s="23"/>
      <c r="E60" s="23"/>
      <c r="F60" s="44"/>
      <c r="G60" s="45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15.75">
      <c r="A61" s="23"/>
      <c r="B61" s="23"/>
      <c r="C61" s="23"/>
      <c r="D61" s="23"/>
      <c r="E61" s="23"/>
      <c r="F61" s="44"/>
      <c r="G61" s="45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5.75">
      <c r="A62" s="23"/>
      <c r="B62" s="23"/>
      <c r="C62" s="23"/>
      <c r="D62" s="23"/>
      <c r="E62" s="23"/>
      <c r="F62" s="44"/>
      <c r="G62" s="45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ht="15.75">
      <c r="A63" s="23"/>
      <c r="B63" s="23"/>
      <c r="C63" s="23"/>
      <c r="D63" s="23"/>
      <c r="E63" s="23"/>
      <c r="F63" s="44"/>
      <c r="G63" s="45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 ht="15.75">
      <c r="A64" s="23"/>
      <c r="B64" s="23"/>
      <c r="C64" s="23"/>
      <c r="D64" s="23"/>
      <c r="E64" s="23"/>
      <c r="F64" s="44"/>
      <c r="G64" s="45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</row>
    <row r="65" spans="1:256" ht="15.75">
      <c r="A65" s="23"/>
      <c r="B65" s="23"/>
      <c r="C65" s="23"/>
      <c r="D65" s="23"/>
      <c r="E65" s="23"/>
      <c r="F65" s="44"/>
      <c r="G65" s="45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ht="15.75">
      <c r="A66" s="23"/>
      <c r="B66" s="23"/>
      <c r="C66" s="23"/>
      <c r="D66" s="23"/>
      <c r="E66" s="23"/>
      <c r="F66" s="44"/>
      <c r="G66" s="45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256" ht="15.75">
      <c r="A67" s="23"/>
      <c r="B67" s="23"/>
      <c r="C67" s="23"/>
      <c r="D67" s="23"/>
      <c r="E67" s="23"/>
      <c r="F67" s="44"/>
      <c r="G67" s="45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  <row r="68" spans="1:256" ht="15.75">
      <c r="A68" s="23"/>
      <c r="B68" s="23"/>
      <c r="C68" s="23"/>
      <c r="D68" s="23"/>
      <c r="E68" s="23"/>
      <c r="F68" s="44"/>
      <c r="G68" s="45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ht="15.75">
      <c r="A69" s="23"/>
      <c r="B69" s="23"/>
      <c r="C69" s="23"/>
      <c r="D69" s="23"/>
      <c r="E69" s="23"/>
      <c r="F69" s="44"/>
      <c r="G69" s="45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 ht="15.75">
      <c r="A70" s="23"/>
      <c r="B70" s="23"/>
      <c r="C70" s="23"/>
      <c r="D70" s="23"/>
      <c r="E70" s="23"/>
      <c r="F70" s="44"/>
      <c r="G70" s="45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ht="15.75">
      <c r="A71" s="23"/>
      <c r="B71" s="23"/>
      <c r="C71" s="23"/>
      <c r="D71" s="23"/>
      <c r="E71" s="23"/>
      <c r="F71" s="44"/>
      <c r="G71" s="45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ht="15.75">
      <c r="A72" s="23"/>
      <c r="B72" s="23"/>
      <c r="C72" s="23"/>
      <c r="D72" s="23"/>
      <c r="E72" s="23"/>
      <c r="F72" s="44"/>
      <c r="G72" s="45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ht="15.75">
      <c r="A73" s="23"/>
      <c r="B73" s="23"/>
      <c r="C73" s="23"/>
      <c r="D73" s="23"/>
      <c r="E73" s="23"/>
      <c r="F73" s="44"/>
      <c r="G73" s="45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ht="15.75">
      <c r="A74" s="23"/>
      <c r="B74" s="23"/>
      <c r="C74" s="23"/>
      <c r="D74" s="23"/>
      <c r="E74" s="23"/>
      <c r="F74" s="44"/>
      <c r="G74" s="45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ht="15.75">
      <c r="A75" s="23"/>
      <c r="B75" s="23"/>
      <c r="C75" s="23"/>
      <c r="D75" s="23"/>
      <c r="E75" s="23"/>
      <c r="F75" s="44"/>
      <c r="G75" s="45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ht="15.75">
      <c r="A76" s="23"/>
      <c r="B76" s="23"/>
      <c r="C76" s="23"/>
      <c r="D76" s="23"/>
      <c r="E76" s="23"/>
      <c r="F76" s="44"/>
      <c r="G76" s="4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ht="15.75">
      <c r="A77" s="23"/>
      <c r="B77" s="23"/>
      <c r="C77" s="23"/>
      <c r="D77" s="23"/>
      <c r="E77" s="23"/>
      <c r="F77" s="44"/>
      <c r="G77" s="45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ht="15.75">
      <c r="A78" s="23"/>
      <c r="B78" s="23"/>
      <c r="C78" s="23"/>
      <c r="D78" s="23"/>
      <c r="E78" s="23"/>
      <c r="F78" s="44"/>
      <c r="G78" s="45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ht="15.75">
      <c r="A79" s="23"/>
      <c r="B79" s="23"/>
      <c r="C79" s="23"/>
      <c r="D79" s="23"/>
      <c r="E79" s="23"/>
      <c r="F79" s="44"/>
      <c r="G79" s="4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ht="15.75">
      <c r="A80" s="23"/>
      <c r="B80" s="23"/>
      <c r="C80" s="23"/>
      <c r="D80" s="23"/>
      <c r="E80" s="23"/>
      <c r="F80" s="44"/>
      <c r="G80" s="45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ht="15.75">
      <c r="A81" s="23"/>
      <c r="B81" s="23"/>
      <c r="C81" s="23"/>
      <c r="D81" s="23"/>
      <c r="E81" s="23"/>
      <c r="F81" s="44"/>
      <c r="G81" s="45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ht="15.75">
      <c r="A82" s="23"/>
      <c r="B82" s="23"/>
      <c r="C82" s="23"/>
      <c r="D82" s="23"/>
      <c r="E82" s="23"/>
      <c r="F82" s="44"/>
      <c r="G82" s="45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ht="15.75">
      <c r="A83" s="23"/>
      <c r="B83" s="23"/>
      <c r="C83" s="23"/>
      <c r="D83" s="23"/>
      <c r="E83" s="23"/>
      <c r="F83" s="44"/>
      <c r="G83" s="45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ht="15.75">
      <c r="A84" s="23"/>
      <c r="B84" s="23"/>
      <c r="C84" s="23"/>
      <c r="D84" s="23"/>
      <c r="E84" s="23"/>
      <c r="F84" s="44"/>
      <c r="G84" s="45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ht="15.75">
      <c r="A85" s="23"/>
      <c r="B85" s="23"/>
      <c r="C85" s="23"/>
      <c r="D85" s="23"/>
      <c r="E85" s="23"/>
      <c r="F85" s="44"/>
      <c r="G85" s="45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256" ht="15.75">
      <c r="A86" s="23"/>
      <c r="B86" s="23"/>
      <c r="C86" s="23"/>
      <c r="D86" s="23"/>
      <c r="E86" s="23"/>
      <c r="F86" s="44"/>
      <c r="G86" s="45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 ht="15.75">
      <c r="A87" s="23"/>
      <c r="B87" s="23"/>
      <c r="C87" s="23"/>
      <c r="D87" s="23"/>
      <c r="E87" s="23"/>
      <c r="F87" s="44"/>
      <c r="G87" s="45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 ht="15.75">
      <c r="A88" s="23"/>
      <c r="B88" s="23"/>
      <c r="C88" s="23"/>
      <c r="D88" s="23"/>
      <c r="E88" s="23"/>
      <c r="F88" s="44"/>
      <c r="G88" s="45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 ht="15.75">
      <c r="A89" s="23"/>
      <c r="B89" s="23"/>
      <c r="C89" s="23"/>
      <c r="D89" s="23"/>
      <c r="E89" s="23"/>
      <c r="F89" s="44"/>
      <c r="G89" s="45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 ht="15.75">
      <c r="A90" s="23"/>
      <c r="B90" s="23"/>
      <c r="C90" s="23"/>
      <c r="D90" s="23"/>
      <c r="E90" s="23"/>
      <c r="F90" s="44"/>
      <c r="G90" s="45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 ht="15.75">
      <c r="A91" s="23"/>
      <c r="B91" s="23"/>
      <c r="C91" s="23"/>
      <c r="D91" s="23"/>
      <c r="E91" s="23"/>
      <c r="F91" s="44"/>
      <c r="G91" s="45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1:256" ht="15.75">
      <c r="A92" s="23"/>
      <c r="B92" s="23"/>
      <c r="C92" s="23"/>
      <c r="D92" s="23"/>
      <c r="E92" s="23"/>
      <c r="F92" s="44"/>
      <c r="G92" s="45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</row>
    <row r="93" spans="1:256" ht="15.75">
      <c r="A93" s="23"/>
      <c r="B93" s="23"/>
      <c r="C93" s="23"/>
      <c r="D93" s="23"/>
      <c r="E93" s="23"/>
      <c r="F93" s="44"/>
      <c r="G93" s="45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56" ht="15.75">
      <c r="A94" s="23"/>
      <c r="B94" s="23"/>
      <c r="C94" s="23"/>
      <c r="D94" s="23"/>
      <c r="E94" s="23"/>
      <c r="F94" s="44"/>
      <c r="G94" s="45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</row>
    <row r="95" spans="1:256" ht="15.75">
      <c r="A95" s="23"/>
      <c r="B95" s="23"/>
      <c r="C95" s="23"/>
      <c r="D95" s="23"/>
      <c r="E95" s="23"/>
      <c r="F95" s="44"/>
      <c r="G95" s="45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ht="15.75">
      <c r="A96" s="23"/>
      <c r="B96" s="23"/>
      <c r="C96" s="23"/>
      <c r="D96" s="23"/>
      <c r="E96" s="23"/>
      <c r="F96" s="44"/>
      <c r="G96" s="45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</row>
    <row r="97" spans="1:256" ht="15.75">
      <c r="A97" s="23"/>
      <c r="B97" s="23"/>
      <c r="C97" s="23"/>
      <c r="D97" s="23"/>
      <c r="E97" s="23"/>
      <c r="F97" s="44"/>
      <c r="G97" s="45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</sheetData>
  <sheetProtection/>
  <printOptions horizontalCentered="1"/>
  <pageMargins left="0.25" right="0.25" top="0.55" bottom="0.2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2"/>
  <sheetViews>
    <sheetView zoomScale="87" zoomScaleNormal="87" zoomScalePageLayoutView="0" workbookViewId="0" topLeftCell="A1">
      <selection activeCell="H3" sqref="H3"/>
    </sheetView>
  </sheetViews>
  <sheetFormatPr defaultColWidth="8.88671875" defaultRowHeight="15"/>
  <cols>
    <col min="1" max="1" width="7.6640625" style="1" customWidth="1"/>
    <col min="2" max="2" width="28.6640625" style="1" customWidth="1"/>
    <col min="3" max="3" width="6.6640625" style="1" customWidth="1"/>
    <col min="4" max="4" width="9.6640625" style="1" customWidth="1"/>
    <col min="5" max="8" width="12.6640625" style="1" customWidth="1"/>
    <col min="9" max="16384" width="9.6640625" style="1" customWidth="1"/>
  </cols>
  <sheetData>
    <row r="1" spans="1:256" ht="28.5" customHeight="1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1.5">
      <c r="A2" s="36" t="s">
        <v>1</v>
      </c>
      <c r="B2" s="23" t="s">
        <v>53</v>
      </c>
      <c r="C2" s="36" t="s">
        <v>54</v>
      </c>
      <c r="D2" s="36" t="s">
        <v>55</v>
      </c>
      <c r="E2" s="39" t="s">
        <v>69</v>
      </c>
      <c r="F2" s="39" t="s">
        <v>70</v>
      </c>
      <c r="G2" s="39" t="s">
        <v>71</v>
      </c>
      <c r="H2" s="39" t="s">
        <v>72</v>
      </c>
      <c r="I2" s="49" t="s">
        <v>73</v>
      </c>
      <c r="J2" s="50" t="s">
        <v>74</v>
      </c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5.75">
      <c r="A3" s="43">
        <f>'Variable Input'!A3</f>
        <v>210043</v>
      </c>
      <c r="B3" s="43" t="str">
        <f>'Variable Input'!B3</f>
        <v>Baltimore Washington Medical Center</v>
      </c>
      <c r="C3" s="43">
        <f>'Variable Input'!C3</f>
        <v>1</v>
      </c>
      <c r="D3" s="43">
        <f>'Variable Input'!D3</f>
        <v>1</v>
      </c>
      <c r="E3" s="45">
        <f>'Variable Input'!J3</f>
        <v>20792200</v>
      </c>
      <c r="F3" s="45">
        <f>'Variable Input'!K3</f>
        <v>4904000</v>
      </c>
      <c r="G3" s="45">
        <f>'Variable Input'!L3</f>
        <v>2929700</v>
      </c>
      <c r="H3" s="45">
        <f>'Variable Input'!M3</f>
        <v>275681500</v>
      </c>
      <c r="I3" s="51">
        <f aca="true" t="shared" si="0" ref="I3:I11">SUM(E3:G3)/H3</f>
        <v>0.1038368552115394</v>
      </c>
      <c r="J3" s="51">
        <f aca="true" t="shared" si="1" ref="J3:J11">(I3-$I$62)*0.5</f>
        <v>0.0081779237082176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15.75">
      <c r="A4" s="43">
        <f>'Variable Input'!A4</f>
        <v>210015</v>
      </c>
      <c r="B4" s="43" t="str">
        <f>'Variable Input'!B4</f>
        <v>Franklin Square Hospital Center</v>
      </c>
      <c r="C4" s="43">
        <f>'Variable Input'!C4</f>
        <v>1</v>
      </c>
      <c r="D4" s="43">
        <f>'Variable Input'!D4</f>
        <v>1</v>
      </c>
      <c r="E4" s="45">
        <f>'Variable Input'!J4</f>
        <v>14239100</v>
      </c>
      <c r="F4" s="45">
        <f>'Variable Input'!K4</f>
        <v>4427900</v>
      </c>
      <c r="G4" s="45">
        <f>'Variable Input'!L4</f>
        <v>3351900</v>
      </c>
      <c r="H4" s="45">
        <f>'Variable Input'!M4</f>
        <v>321032300</v>
      </c>
      <c r="I4" s="51">
        <f t="shared" si="0"/>
        <v>0.0685878025357573</v>
      </c>
      <c r="J4" s="51">
        <f t="shared" si="1"/>
        <v>-0.00944660262967345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15.75">
      <c r="A5" s="43">
        <f>'Variable Input'!A5</f>
        <v>210056</v>
      </c>
      <c r="B5" s="43" t="str">
        <f>'Variable Input'!B5</f>
        <v>Good Samaritan Hospital</v>
      </c>
      <c r="C5" s="43">
        <f>'Variable Input'!C5</f>
        <v>1</v>
      </c>
      <c r="D5" s="43">
        <f>'Variable Input'!D5</f>
        <v>1</v>
      </c>
      <c r="E5" s="45">
        <f>'Variable Input'!J5</f>
        <v>10588900</v>
      </c>
      <c r="F5" s="45">
        <f>'Variable Input'!K5</f>
        <v>2835800</v>
      </c>
      <c r="G5" s="45">
        <f>'Variable Input'!L5</f>
        <v>3905500</v>
      </c>
      <c r="H5" s="45">
        <f>'Variable Input'!M5</f>
        <v>230578500</v>
      </c>
      <c r="I5" s="51">
        <f t="shared" si="0"/>
        <v>0.07515965278636126</v>
      </c>
      <c r="J5" s="51">
        <f t="shared" si="1"/>
        <v>-0.0061606775043714715</v>
      </c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5.75">
      <c r="A6" s="43">
        <f>'Variable Input'!A6</f>
        <v>210044</v>
      </c>
      <c r="B6" s="43" t="str">
        <f>'Variable Input'!B6</f>
        <v>Greater Baltimore Medical Center</v>
      </c>
      <c r="C6" s="43">
        <f>'Variable Input'!C6</f>
        <v>1</v>
      </c>
      <c r="D6" s="43">
        <f>'Variable Input'!D6</f>
        <v>1</v>
      </c>
      <c r="E6" s="45">
        <f>'Variable Input'!J6</f>
        <v>21091400</v>
      </c>
      <c r="F6" s="45">
        <f>'Variable Input'!K6</f>
        <v>4434600</v>
      </c>
      <c r="G6" s="45">
        <f>'Variable Input'!L6</f>
        <v>4633300</v>
      </c>
      <c r="H6" s="45">
        <f>'Variable Input'!M6</f>
        <v>334819800</v>
      </c>
      <c r="I6" s="51">
        <f t="shared" si="0"/>
        <v>0.09007621413070553</v>
      </c>
      <c r="J6" s="51">
        <f t="shared" si="1"/>
        <v>0.0012976031678006636</v>
      </c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5.75">
      <c r="A7" s="43">
        <f>'Variable Input'!A7</f>
        <v>210004</v>
      </c>
      <c r="B7" s="43" t="str">
        <f>'Variable Input'!B7</f>
        <v>Holy Cross Hospital</v>
      </c>
      <c r="C7" s="43">
        <f>'Variable Input'!C7</f>
        <v>1</v>
      </c>
      <c r="D7" s="43">
        <f>'Variable Input'!D7</f>
        <v>1</v>
      </c>
      <c r="E7" s="45">
        <f>'Variable Input'!J7</f>
        <v>20840000</v>
      </c>
      <c r="F7" s="45">
        <f>'Variable Input'!K7</f>
        <v>3359800</v>
      </c>
      <c r="G7" s="45">
        <f>'Variable Input'!L7</f>
        <v>1612900</v>
      </c>
      <c r="H7" s="45">
        <f>'Variable Input'!M7</f>
        <v>311789100</v>
      </c>
      <c r="I7" s="51">
        <f t="shared" si="0"/>
        <v>0.08278897498341026</v>
      </c>
      <c r="J7" s="51">
        <f t="shared" si="1"/>
        <v>-0.0023460164058469735</v>
      </c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5.75">
      <c r="A8" s="43">
        <f>'Variable Input'!A8</f>
        <v>210058</v>
      </c>
      <c r="B8" s="43" t="str">
        <f>'Variable Input'!B8</f>
        <v>James Lawrence Kernan Hospital</v>
      </c>
      <c r="C8" s="43">
        <f>'Variable Input'!C8</f>
        <v>1</v>
      </c>
      <c r="D8" s="43">
        <f>'Variable Input'!D8</f>
        <v>1</v>
      </c>
      <c r="E8" s="45">
        <f>'Variable Input'!J8</f>
        <v>2999400</v>
      </c>
      <c r="F8" s="45">
        <f>'Variable Input'!K8</f>
        <v>536200</v>
      </c>
      <c r="G8" s="45">
        <f>'Variable Input'!L8</f>
        <v>567600</v>
      </c>
      <c r="H8" s="45">
        <f>'Variable Input'!M8</f>
        <v>87012900</v>
      </c>
      <c r="I8" s="51">
        <f t="shared" si="0"/>
        <v>0.04715622626070387</v>
      </c>
      <c r="J8" s="51">
        <f t="shared" si="1"/>
        <v>-0.020162390767200167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5.75">
      <c r="A9" s="43">
        <f>'Variable Input'!A9</f>
        <v>210011</v>
      </c>
      <c r="B9" s="43" t="str">
        <f>'Variable Input'!B9</f>
        <v>St. Agnes Hospital</v>
      </c>
      <c r="C9" s="43">
        <f>'Variable Input'!C9</f>
        <v>1</v>
      </c>
      <c r="D9" s="43">
        <f>'Variable Input'!D9</f>
        <v>1</v>
      </c>
      <c r="E9" s="45">
        <f>'Variable Input'!J9</f>
        <v>13215800</v>
      </c>
      <c r="F9" s="45">
        <f>'Variable Input'!K9</f>
        <v>837600</v>
      </c>
      <c r="G9" s="45">
        <f>'Variable Input'!L9</f>
        <v>1183700</v>
      </c>
      <c r="H9" s="45">
        <f>'Variable Input'!M9</f>
        <v>275390200</v>
      </c>
      <c r="I9" s="51">
        <f t="shared" si="0"/>
        <v>0.055329129358996795</v>
      </c>
      <c r="J9" s="51">
        <f t="shared" si="1"/>
        <v>-0.016075939218053704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5.75">
      <c r="A10" s="43">
        <f>'Variable Input'!A10</f>
        <v>210022</v>
      </c>
      <c r="B10" s="43" t="str">
        <f>'Variable Input'!B10</f>
        <v>Suburban Hospital</v>
      </c>
      <c r="C10" s="43">
        <f>'Variable Input'!C10</f>
        <v>1</v>
      </c>
      <c r="D10" s="43">
        <f>'Variable Input'!D10</f>
        <v>1</v>
      </c>
      <c r="E10" s="45">
        <f>'Variable Input'!J10</f>
        <v>13620500</v>
      </c>
      <c r="F10" s="45">
        <f>'Variable Input'!K10</f>
        <v>2288600</v>
      </c>
      <c r="G10" s="45">
        <f>'Variable Input'!L10</f>
        <v>2878100</v>
      </c>
      <c r="H10" s="45">
        <f>'Variable Input'!M10</f>
        <v>198393000</v>
      </c>
      <c r="I10" s="51">
        <f t="shared" si="0"/>
        <v>0.09469688950719027</v>
      </c>
      <c r="J10" s="51">
        <f t="shared" si="1"/>
        <v>0.003607940856043032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5.75">
      <c r="A11" s="43"/>
      <c r="B11" s="23"/>
      <c r="C11" s="43"/>
      <c r="D11" s="43"/>
      <c r="E11" s="45">
        <f>SUM(E3:E10)</f>
        <v>117387300</v>
      </c>
      <c r="F11" s="45">
        <f>SUM(F3:F10)</f>
        <v>23624500</v>
      </c>
      <c r="G11" s="45">
        <f>SUM(G3:G10)</f>
        <v>21062700</v>
      </c>
      <c r="H11" s="45">
        <f>SUM(H3:H10)</f>
        <v>2034697300</v>
      </c>
      <c r="I11" s="51">
        <f t="shared" si="0"/>
        <v>0.07965533743029</v>
      </c>
      <c r="J11" s="51">
        <f t="shared" si="1"/>
        <v>-0.0039128351824071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5.75">
      <c r="A12" s="43"/>
      <c r="B12" s="43"/>
      <c r="C12" s="43"/>
      <c r="D12" s="43"/>
      <c r="E12" s="45"/>
      <c r="F12" s="45"/>
      <c r="G12" s="45"/>
      <c r="H12" s="45"/>
      <c r="I12" s="51"/>
      <c r="J12" s="51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5.75">
      <c r="A13" s="43">
        <f>'Variable Input'!A11</f>
        <v>210023</v>
      </c>
      <c r="B13" s="43" t="str">
        <f>'Variable Input'!B11</f>
        <v>Anne Arundel Medical Center</v>
      </c>
      <c r="C13" s="43">
        <f>'Variable Input'!C11</f>
        <v>3</v>
      </c>
      <c r="D13" s="43">
        <f>'Variable Input'!D11</f>
        <v>3</v>
      </c>
      <c r="E13" s="45">
        <f>'Variable Input'!J11</f>
        <v>17908300</v>
      </c>
      <c r="F13" s="45">
        <f>'Variable Input'!K11</f>
        <v>11846500</v>
      </c>
      <c r="G13" s="45">
        <f>'Variable Input'!L11</f>
        <v>6954400</v>
      </c>
      <c r="H13" s="45">
        <f>'Variable Input'!M11</f>
        <v>338052300</v>
      </c>
      <c r="I13" s="51">
        <f aca="true" t="shared" si="2" ref="I13:I41">SUM(E13:G13)/H13</f>
        <v>0.10859029801010081</v>
      </c>
      <c r="J13" s="51">
        <f aca="true" t="shared" si="3" ref="J13:J41">(I13-$I$62)*0.5</f>
        <v>0.010554645107498303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5.75">
      <c r="A14" s="43">
        <f>'Variable Input'!A12</f>
        <v>210061</v>
      </c>
      <c r="B14" s="43" t="str">
        <f>'Variable Input'!B12</f>
        <v>Atlantic General Hospital</v>
      </c>
      <c r="C14" s="43">
        <f>'Variable Input'!C12</f>
        <v>3</v>
      </c>
      <c r="D14" s="43">
        <f>'Variable Input'!D12</f>
        <v>3</v>
      </c>
      <c r="E14" s="45">
        <f>'Variable Input'!J12</f>
        <v>3077300</v>
      </c>
      <c r="F14" s="45">
        <f>'Variable Input'!K12</f>
        <v>878200</v>
      </c>
      <c r="G14" s="45">
        <f>'Variable Input'!L12</f>
        <v>943800</v>
      </c>
      <c r="H14" s="45">
        <f>'Variable Input'!M12</f>
        <v>63446900</v>
      </c>
      <c r="I14" s="51">
        <f t="shared" si="2"/>
        <v>0.07721890273598868</v>
      </c>
      <c r="J14" s="51">
        <f t="shared" si="3"/>
        <v>-0.005131052529557763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5.75">
      <c r="A15" s="43">
        <f>'Variable Input'!A13</f>
        <v>210039</v>
      </c>
      <c r="B15" s="43" t="str">
        <f>'Variable Input'!B13</f>
        <v>Calvert Memorial Hospital</v>
      </c>
      <c r="C15" s="43">
        <f>'Variable Input'!C13</f>
        <v>3</v>
      </c>
      <c r="D15" s="43">
        <f>'Variable Input'!D13</f>
        <v>3</v>
      </c>
      <c r="E15" s="45">
        <f>'Variable Input'!J13</f>
        <v>6562100</v>
      </c>
      <c r="F15" s="45">
        <f>'Variable Input'!K13</f>
        <v>2819500</v>
      </c>
      <c r="G15" s="45">
        <f>'Variable Input'!L13</f>
        <v>1336500</v>
      </c>
      <c r="H15" s="45">
        <f>'Variable Input'!M13</f>
        <v>97660200</v>
      </c>
      <c r="I15" s="51">
        <f t="shared" si="2"/>
        <v>0.10974890487629556</v>
      </c>
      <c r="J15" s="51">
        <f t="shared" si="3"/>
        <v>0.011133948540595677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>
      <c r="A16" s="43">
        <f>'Variable Input'!A14</f>
        <v>210033</v>
      </c>
      <c r="B16" s="43" t="str">
        <f>'Variable Input'!B14</f>
        <v>Carroll Hospital Center</v>
      </c>
      <c r="C16" s="43">
        <f>'Variable Input'!C14</f>
        <v>3</v>
      </c>
      <c r="D16" s="43">
        <f>'Variable Input'!D14</f>
        <v>3</v>
      </c>
      <c r="E16" s="45">
        <f>'Variable Input'!J14</f>
        <v>13475600</v>
      </c>
      <c r="F16" s="45">
        <f>'Variable Input'!K14</f>
        <v>6766000</v>
      </c>
      <c r="G16" s="45">
        <f>'Variable Input'!L14</f>
        <v>3657700</v>
      </c>
      <c r="H16" s="45">
        <f>'Variable Input'!M14</f>
        <v>167347700</v>
      </c>
      <c r="I16" s="51">
        <f t="shared" si="2"/>
        <v>0.14281224062236889</v>
      </c>
      <c r="J16" s="51">
        <f t="shared" si="3"/>
        <v>0.02766561641363234</v>
      </c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5.75">
      <c r="A17" s="43">
        <f>'Variable Input'!A15</f>
        <v>210030</v>
      </c>
      <c r="B17" s="43" t="str">
        <f>'Variable Input'!B15</f>
        <v>Chester River Hospital Center</v>
      </c>
      <c r="C17" s="43">
        <f>'Variable Input'!C15</f>
        <v>3</v>
      </c>
      <c r="D17" s="43">
        <f>'Variable Input'!D15</f>
        <v>3</v>
      </c>
      <c r="E17" s="45">
        <f>'Variable Input'!J15</f>
        <v>2957900</v>
      </c>
      <c r="F17" s="45">
        <f>'Variable Input'!K15</f>
        <v>393200</v>
      </c>
      <c r="G17" s="45">
        <f>'Variable Input'!L15</f>
        <v>201400</v>
      </c>
      <c r="H17" s="45">
        <f>'Variable Input'!M15</f>
        <v>51116600</v>
      </c>
      <c r="I17" s="51">
        <f t="shared" si="2"/>
        <v>0.06949797130482074</v>
      </c>
      <c r="J17" s="51">
        <f t="shared" si="3"/>
        <v>-0.00899151824514173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>
      <c r="A18" s="43">
        <f>'Variable Input'!A16</f>
        <v>210035</v>
      </c>
      <c r="B18" s="43" t="str">
        <f>'Variable Input'!B16</f>
        <v>Civista Medical Center</v>
      </c>
      <c r="C18" s="43">
        <f>'Variable Input'!C16</f>
        <v>3</v>
      </c>
      <c r="D18" s="43">
        <f>'Variable Input'!D16</f>
        <v>3</v>
      </c>
      <c r="E18" s="45">
        <f>'Variable Input'!J16</f>
        <v>4999800</v>
      </c>
      <c r="F18" s="45">
        <f>'Variable Input'!K16</f>
        <v>3134000</v>
      </c>
      <c r="G18" s="45">
        <f>'Variable Input'!L16</f>
        <v>1724000</v>
      </c>
      <c r="H18" s="45">
        <f>'Variable Input'!M16</f>
        <v>93008800</v>
      </c>
      <c r="I18" s="51">
        <f t="shared" si="2"/>
        <v>0.10598782050730683</v>
      </c>
      <c r="J18" s="51">
        <f t="shared" si="3"/>
        <v>0.009253406356101314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>
      <c r="A19" s="43">
        <f>'Variable Input'!A17</f>
        <v>210051</v>
      </c>
      <c r="B19" s="43" t="str">
        <f>'Variable Input'!B17</f>
        <v>Doctors Community Hospital</v>
      </c>
      <c r="C19" s="43">
        <f>'Variable Input'!C17</f>
        <v>3</v>
      </c>
      <c r="D19" s="43">
        <f>'Variable Input'!D17</f>
        <v>3</v>
      </c>
      <c r="E19" s="45">
        <f>'Variable Input'!J17</f>
        <v>7696000</v>
      </c>
      <c r="F19" s="45">
        <f>'Variable Input'!K17</f>
        <v>5437800</v>
      </c>
      <c r="G19" s="45">
        <f>'Variable Input'!L17</f>
        <v>1439300</v>
      </c>
      <c r="H19" s="45">
        <f>'Variable Input'!M17</f>
        <v>162992700</v>
      </c>
      <c r="I19" s="51">
        <f t="shared" si="2"/>
        <v>0.08940952570268484</v>
      </c>
      <c r="J19" s="51">
        <f t="shared" si="3"/>
        <v>0.0009642589537903201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5.75">
      <c r="A20" s="43">
        <f>'Variable Input'!A18</f>
        <v>210010</v>
      </c>
      <c r="B20" s="43" t="str">
        <f>'Variable Input'!B18</f>
        <v>Dorchester General Hospital</v>
      </c>
      <c r="C20" s="43">
        <f>'Variable Input'!C18</f>
        <v>3</v>
      </c>
      <c r="D20" s="43">
        <f>'Variable Input'!D18</f>
        <v>3</v>
      </c>
      <c r="E20" s="45">
        <f>'Variable Input'!J18</f>
        <v>2642600</v>
      </c>
      <c r="F20" s="45">
        <f>'Variable Input'!K18</f>
        <v>264800</v>
      </c>
      <c r="G20" s="45">
        <f>'Variable Input'!L18</f>
        <v>794500</v>
      </c>
      <c r="H20" s="45">
        <f>'Variable Input'!M18</f>
        <v>42143000</v>
      </c>
      <c r="I20" s="51">
        <f t="shared" si="2"/>
        <v>0.08784139714780628</v>
      </c>
      <c r="J20" s="51">
        <f t="shared" si="3"/>
        <v>0.00018019467635103925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5.75">
      <c r="A21" s="43">
        <f>'Variable Input'!A19</f>
        <v>210060</v>
      </c>
      <c r="B21" s="43" t="str">
        <f>'Variable Input'!B19</f>
        <v>Fort Washington Medical Center</v>
      </c>
      <c r="C21" s="43">
        <f>'Variable Input'!C19</f>
        <v>3</v>
      </c>
      <c r="D21" s="43">
        <f>'Variable Input'!D19</f>
        <v>3</v>
      </c>
      <c r="E21" s="45">
        <f>'Variable Input'!J19</f>
        <v>1103600</v>
      </c>
      <c r="F21" s="45">
        <f>'Variable Input'!K19</f>
        <v>707857</v>
      </c>
      <c r="G21" s="45">
        <f>'Variable Input'!L19</f>
        <v>817507</v>
      </c>
      <c r="H21" s="45">
        <f>'Variable Input'!M19</f>
        <v>36925172</v>
      </c>
      <c r="I21" s="51">
        <f t="shared" si="2"/>
        <v>0.07119706849300526</v>
      </c>
      <c r="J21" s="51">
        <f t="shared" si="3"/>
        <v>-0.00814196965104947</v>
      </c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5.75">
      <c r="A22" s="43">
        <f>'Variable Input'!A20</f>
        <v>210005</v>
      </c>
      <c r="B22" s="43" t="str">
        <f>'Variable Input'!B20</f>
        <v>Frederick Memorial Hospital</v>
      </c>
      <c r="C22" s="43">
        <f>'Variable Input'!C20</f>
        <v>3</v>
      </c>
      <c r="D22" s="43">
        <f>'Variable Input'!D20</f>
        <v>3</v>
      </c>
      <c r="E22" s="45">
        <f>'Variable Input'!J20</f>
        <v>15249500</v>
      </c>
      <c r="F22" s="45">
        <f>'Variable Input'!K20</f>
        <v>7080900</v>
      </c>
      <c r="G22" s="45">
        <f>'Variable Input'!L20</f>
        <v>1729800</v>
      </c>
      <c r="H22" s="45">
        <f>'Variable Input'!M20</f>
        <v>232289400</v>
      </c>
      <c r="I22" s="51">
        <f t="shared" si="2"/>
        <v>0.10357855330462776</v>
      </c>
      <c r="J22" s="51">
        <f t="shared" si="3"/>
        <v>0.008048772754761777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5.75">
      <c r="A23" s="43">
        <f>'Variable Input'!A21</f>
        <v>210017</v>
      </c>
      <c r="B23" s="43" t="str">
        <f>'Variable Input'!B21</f>
        <v>Garrett County Memorial Hospital</v>
      </c>
      <c r="C23" s="43">
        <f>'Variable Input'!C21</f>
        <v>3</v>
      </c>
      <c r="D23" s="43">
        <f>'Variable Input'!D21</f>
        <v>3</v>
      </c>
      <c r="E23" s="45">
        <f>'Variable Input'!J21</f>
        <v>2552400</v>
      </c>
      <c r="F23" s="45">
        <f>'Variable Input'!K21</f>
        <v>210800</v>
      </c>
      <c r="G23" s="45">
        <f>'Variable Input'!L21</f>
        <v>111200</v>
      </c>
      <c r="H23" s="45">
        <f>'Variable Input'!M21</f>
        <v>29121100</v>
      </c>
      <c r="I23" s="51">
        <f t="shared" si="2"/>
        <v>0.0987050626521663</v>
      </c>
      <c r="J23" s="51">
        <f t="shared" si="3"/>
        <v>0.0056120274285310495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43">
        <f>'Variable Input'!A22</f>
        <v>210006</v>
      </c>
      <c r="B24" s="43" t="str">
        <f>'Variable Input'!B22</f>
        <v>Harford Memorial Hospital</v>
      </c>
      <c r="C24" s="43">
        <f>'Variable Input'!C22</f>
        <v>3</v>
      </c>
      <c r="D24" s="43">
        <f>'Variable Input'!D22</f>
        <v>3</v>
      </c>
      <c r="E24" s="45">
        <f>'Variable Input'!J22</f>
        <v>2929300</v>
      </c>
      <c r="F24" s="45">
        <f>'Variable Input'!K22</f>
        <v>1522800</v>
      </c>
      <c r="G24" s="45">
        <f>'Variable Input'!L22</f>
        <v>1231200</v>
      </c>
      <c r="H24" s="45">
        <f>'Variable Input'!M22</f>
        <v>75803769</v>
      </c>
      <c r="I24" s="51">
        <f t="shared" si="2"/>
        <v>0.07497384463825275</v>
      </c>
      <c r="J24" s="51">
        <f t="shared" si="3"/>
        <v>-0.006253581578425725</v>
      </c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5.75">
      <c r="A25" s="43">
        <f>'Variable Input'!A23</f>
        <v>210048</v>
      </c>
      <c r="B25" s="43" t="str">
        <f>'Variable Input'!B23</f>
        <v>Howard County General Hospital</v>
      </c>
      <c r="C25" s="43">
        <f>'Variable Input'!C23</f>
        <v>3</v>
      </c>
      <c r="D25" s="43">
        <f>'Variable Input'!D23</f>
        <v>3</v>
      </c>
      <c r="E25" s="45">
        <f>'Variable Input'!J23</f>
        <v>11909300</v>
      </c>
      <c r="F25" s="45">
        <f>'Variable Input'!K23</f>
        <v>7315300</v>
      </c>
      <c r="G25" s="45">
        <f>'Variable Input'!L23</f>
        <v>1916400</v>
      </c>
      <c r="H25" s="45">
        <f>'Variable Input'!M23</f>
        <v>201837200</v>
      </c>
      <c r="I25" s="51">
        <f t="shared" si="2"/>
        <v>0.10474283234210542</v>
      </c>
      <c r="J25" s="51">
        <f t="shared" si="3"/>
        <v>0.008630912273500609</v>
      </c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.75">
      <c r="A26" s="43">
        <f>'Variable Input'!A24</f>
        <v>210055</v>
      </c>
      <c r="B26" s="43" t="str">
        <f>'Variable Input'!B24</f>
        <v>Laurel Regional Hospital</v>
      </c>
      <c r="C26" s="43">
        <f>'Variable Input'!C24</f>
        <v>3</v>
      </c>
      <c r="D26" s="43">
        <f>'Variable Input'!D24</f>
        <v>3</v>
      </c>
      <c r="E26" s="45">
        <f>'Variable Input'!J24</f>
        <v>2861900</v>
      </c>
      <c r="F26" s="45">
        <f>'Variable Input'!K24</f>
        <v>1380800</v>
      </c>
      <c r="G26" s="45">
        <f>'Variable Input'!L24</f>
        <v>580200</v>
      </c>
      <c r="H26" s="45">
        <f>'Variable Input'!M24</f>
        <v>85563700</v>
      </c>
      <c r="I26" s="51">
        <f t="shared" si="2"/>
        <v>0.05636619267282738</v>
      </c>
      <c r="J26" s="51">
        <f t="shared" si="3"/>
        <v>-0.015557407561138412</v>
      </c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5.75">
      <c r="A27" s="43">
        <f>'Variable Input'!A25</f>
        <v>210045</v>
      </c>
      <c r="B27" s="43" t="str">
        <f>'Variable Input'!B25</f>
        <v>McCready Memorial Hospital</v>
      </c>
      <c r="C27" s="43">
        <f>'Variable Input'!C25</f>
        <v>3</v>
      </c>
      <c r="D27" s="43">
        <f>'Variable Input'!D25</f>
        <v>3</v>
      </c>
      <c r="E27" s="45">
        <f>'Variable Input'!J25</f>
        <v>515100</v>
      </c>
      <c r="F27" s="45">
        <f>'Variable Input'!K25</f>
        <v>161500</v>
      </c>
      <c r="G27" s="45">
        <f>'Variable Input'!L25</f>
        <v>389800</v>
      </c>
      <c r="H27" s="45">
        <f>'Variable Input'!M25</f>
        <v>11413300</v>
      </c>
      <c r="I27" s="51">
        <f t="shared" si="2"/>
        <v>0.09343485232141449</v>
      </c>
      <c r="J27" s="51">
        <f t="shared" si="3"/>
        <v>0.0029769222631551434</v>
      </c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5.75">
      <c r="A28" s="43">
        <f>'Variable Input'!A26</f>
        <v>210037</v>
      </c>
      <c r="B28" s="43" t="str">
        <f>'Variable Input'!B26</f>
        <v>Memorial Hospital at Easton</v>
      </c>
      <c r="C28" s="43">
        <f>'Variable Input'!C26</f>
        <v>3</v>
      </c>
      <c r="D28" s="43">
        <f>'Variable Input'!D26</f>
        <v>3</v>
      </c>
      <c r="E28" s="45">
        <f>'Variable Input'!J26</f>
        <v>10084200</v>
      </c>
      <c r="F28" s="45">
        <f>'Variable Input'!K26</f>
        <v>2186100</v>
      </c>
      <c r="G28" s="45">
        <f>'Variable Input'!L26</f>
        <v>1860700</v>
      </c>
      <c r="H28" s="45">
        <f>'Variable Input'!M26</f>
        <v>133188200</v>
      </c>
      <c r="I28" s="51">
        <f t="shared" si="2"/>
        <v>0.10609798765956743</v>
      </c>
      <c r="J28" s="51">
        <f t="shared" si="3"/>
        <v>0.009308489932231614</v>
      </c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5.75">
      <c r="A29" s="43">
        <f>'Variable Input'!A27</f>
        <v>210018</v>
      </c>
      <c r="B29" s="43" t="str">
        <f>'Variable Input'!B27</f>
        <v>Montgomery General Hospital</v>
      </c>
      <c r="C29" s="43">
        <f>'Variable Input'!C27</f>
        <v>3</v>
      </c>
      <c r="D29" s="43">
        <f>'Variable Input'!D27</f>
        <v>3</v>
      </c>
      <c r="E29" s="45">
        <f>'Variable Input'!J27</f>
        <v>7456900</v>
      </c>
      <c r="F29" s="45">
        <f>'Variable Input'!K27</f>
        <v>357200</v>
      </c>
      <c r="G29" s="45">
        <f>'Variable Input'!L27</f>
        <v>1331600</v>
      </c>
      <c r="H29" s="45">
        <f>'Variable Input'!M27</f>
        <v>115963400</v>
      </c>
      <c r="I29" s="51">
        <f t="shared" si="2"/>
        <v>0.07886712531712592</v>
      </c>
      <c r="J29" s="51">
        <f t="shared" si="3"/>
        <v>-0.004306941238989143</v>
      </c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.75">
      <c r="A30" s="43">
        <f>'Variable Input'!A28</f>
        <v>210040</v>
      </c>
      <c r="B30" s="43" t="str">
        <f>'Variable Input'!B28</f>
        <v>Northwest Hospital Center</v>
      </c>
      <c r="C30" s="43">
        <f>'Variable Input'!C28</f>
        <v>3</v>
      </c>
      <c r="D30" s="43">
        <f>'Variable Input'!D28</f>
        <v>3</v>
      </c>
      <c r="E30" s="45">
        <f>'Variable Input'!J28</f>
        <v>11206200</v>
      </c>
      <c r="F30" s="45">
        <f>'Variable Input'!K28</f>
        <v>3463300</v>
      </c>
      <c r="G30" s="45">
        <f>'Variable Input'!L28</f>
        <v>1578700</v>
      </c>
      <c r="H30" s="45">
        <f>'Variable Input'!M28</f>
        <v>161514200</v>
      </c>
      <c r="I30" s="51">
        <f t="shared" si="2"/>
        <v>0.1005992042804905</v>
      </c>
      <c r="J30" s="51">
        <f t="shared" si="3"/>
        <v>0.00655909824269315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15.75">
      <c r="A31" s="43">
        <f>'Variable Input'!A29</f>
        <v>210019</v>
      </c>
      <c r="B31" s="43" t="str">
        <f>'Variable Input'!B29</f>
        <v>Peninsula Regional Medical Center</v>
      </c>
      <c r="C31" s="43">
        <f>'Variable Input'!C29</f>
        <v>3</v>
      </c>
      <c r="D31" s="43">
        <f>'Variable Input'!D29</f>
        <v>3</v>
      </c>
      <c r="E31" s="45">
        <f>'Variable Input'!J29</f>
        <v>20238400</v>
      </c>
      <c r="F31" s="45">
        <f>'Variable Input'!K29</f>
        <v>6756800</v>
      </c>
      <c r="G31" s="45">
        <f>'Variable Input'!L29</f>
        <v>1253400</v>
      </c>
      <c r="H31" s="45">
        <f>'Variable Input'!M29</f>
        <v>304760100</v>
      </c>
      <c r="I31" s="51">
        <f t="shared" si="2"/>
        <v>0.09269126765610065</v>
      </c>
      <c r="J31" s="51">
        <f t="shared" si="3"/>
        <v>0.0026051299304982248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5.75">
      <c r="A32" s="43">
        <f>'Variable Input'!A30</f>
        <v>210057</v>
      </c>
      <c r="B32" s="43" t="str">
        <f>'Variable Input'!B30</f>
        <v>Shady Grove Adventist Hospital</v>
      </c>
      <c r="C32" s="43">
        <f>'Variable Input'!C30</f>
        <v>3</v>
      </c>
      <c r="D32" s="43">
        <f>'Variable Input'!D30</f>
        <v>3</v>
      </c>
      <c r="E32" s="45">
        <f>'Variable Input'!J30</f>
        <v>14804889</v>
      </c>
      <c r="F32" s="45">
        <f>'Variable Input'!K30</f>
        <v>4998187</v>
      </c>
      <c r="G32" s="45">
        <f>'Variable Input'!L30</f>
        <v>3836227</v>
      </c>
      <c r="H32" s="45">
        <f>'Variable Input'!M30</f>
        <v>270417774</v>
      </c>
      <c r="I32" s="51">
        <f t="shared" si="2"/>
        <v>0.08741771167748759</v>
      </c>
      <c r="J32" s="51">
        <f t="shared" si="3"/>
        <v>-3.164805880830762E-05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15.75">
      <c r="A33" s="43">
        <f>'Variable Input'!A31</f>
        <v>210054</v>
      </c>
      <c r="B33" s="43" t="str">
        <f>'Variable Input'!B31</f>
        <v>Southern Maryland Hospital Center</v>
      </c>
      <c r="C33" s="43">
        <f>'Variable Input'!C31</f>
        <v>3</v>
      </c>
      <c r="D33" s="43">
        <f>'Variable Input'!D31</f>
        <v>3</v>
      </c>
      <c r="E33" s="45">
        <f>'Variable Input'!J31</f>
        <v>6185900</v>
      </c>
      <c r="F33" s="45">
        <f>'Variable Input'!K31</f>
        <v>2158300</v>
      </c>
      <c r="G33" s="45">
        <f>'Variable Input'!L31</f>
        <v>10452600</v>
      </c>
      <c r="H33" s="45">
        <f>'Variable Input'!M31</f>
        <v>178460562</v>
      </c>
      <c r="I33" s="51">
        <f t="shared" si="2"/>
        <v>0.10532747285643984</v>
      </c>
      <c r="J33" s="51">
        <f t="shared" si="3"/>
        <v>0.008923232530667818</v>
      </c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5.75">
      <c r="A34" s="43">
        <f>'Variable Input'!A32</f>
        <v>210007</v>
      </c>
      <c r="B34" s="43" t="str">
        <f>'Variable Input'!B32</f>
        <v>St. Joseph Medical Center</v>
      </c>
      <c r="C34" s="43">
        <f>'Variable Input'!C32</f>
        <v>3</v>
      </c>
      <c r="D34" s="43">
        <f>'Variable Input'!D32</f>
        <v>3</v>
      </c>
      <c r="E34" s="45">
        <f>'Variable Input'!J32</f>
        <v>17715800</v>
      </c>
      <c r="F34" s="45">
        <f>'Variable Input'!K32</f>
        <v>5028500</v>
      </c>
      <c r="G34" s="45">
        <f>'Variable Input'!L32</f>
        <v>1235400</v>
      </c>
      <c r="H34" s="45">
        <f>'Variable Input'!M32</f>
        <v>299994300</v>
      </c>
      <c r="I34" s="51">
        <f t="shared" si="2"/>
        <v>0.07993385207652279</v>
      </c>
      <c r="J34" s="51">
        <f t="shared" si="3"/>
        <v>-0.003773577859290708</v>
      </c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5.75">
      <c r="A35" s="43">
        <f>'Variable Input'!A33</f>
        <v>210028</v>
      </c>
      <c r="B35" s="43" t="str">
        <f>'Variable Input'!B33</f>
        <v>St. Mary's Hospital</v>
      </c>
      <c r="C35" s="43">
        <f>'Variable Input'!C33</f>
        <v>3</v>
      </c>
      <c r="D35" s="43">
        <f>'Variable Input'!D33</f>
        <v>3</v>
      </c>
      <c r="E35" s="45">
        <f>'Variable Input'!J33</f>
        <v>7341000</v>
      </c>
      <c r="F35" s="45">
        <f>'Variable Input'!K33</f>
        <v>1170600</v>
      </c>
      <c r="G35" s="45">
        <f>'Variable Input'!L33</f>
        <v>977800</v>
      </c>
      <c r="H35" s="45">
        <f>'Variable Input'!M33</f>
        <v>94279600</v>
      </c>
      <c r="I35" s="51">
        <f t="shared" si="2"/>
        <v>0.10065167862400774</v>
      </c>
      <c r="J35" s="51">
        <f t="shared" si="3"/>
        <v>0.006585335414451769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15.75">
      <c r="A36" s="43">
        <f>'Variable Input'!A34</f>
        <v>210032</v>
      </c>
      <c r="B36" s="43" t="str">
        <f>'Variable Input'!B34</f>
        <v>Union of Cecil</v>
      </c>
      <c r="C36" s="43">
        <f>'Variable Input'!C34</f>
        <v>3</v>
      </c>
      <c r="D36" s="43">
        <f>'Variable Input'!D34</f>
        <v>3</v>
      </c>
      <c r="E36" s="45">
        <f>'Variable Input'!J34</f>
        <v>8417600</v>
      </c>
      <c r="F36" s="45">
        <f>'Variable Input'!K34</f>
        <v>3881200</v>
      </c>
      <c r="G36" s="45">
        <f>'Variable Input'!L34</f>
        <v>385600</v>
      </c>
      <c r="H36" s="45">
        <f>'Variable Input'!M34</f>
        <v>102497000</v>
      </c>
      <c r="I36" s="51">
        <f t="shared" si="2"/>
        <v>0.12375386596680879</v>
      </c>
      <c r="J36" s="51">
        <f t="shared" si="3"/>
        <v>0.018136429085852293</v>
      </c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5.75">
      <c r="A37" s="43">
        <f>'Variable Input'!A35</f>
        <v>210049</v>
      </c>
      <c r="B37" s="43" t="str">
        <f>'Variable Input'!B35</f>
        <v>Upper Chesapeake Medical Center</v>
      </c>
      <c r="C37" s="43">
        <f>'Variable Input'!C35</f>
        <v>3</v>
      </c>
      <c r="D37" s="43">
        <f>'Variable Input'!D35</f>
        <v>3</v>
      </c>
      <c r="E37" s="45">
        <f>'Variable Input'!J35</f>
        <v>7249700</v>
      </c>
      <c r="F37" s="45">
        <f>'Variable Input'!K35</f>
        <v>2962200</v>
      </c>
      <c r="G37" s="45">
        <f>'Variable Input'!L35</f>
        <v>2817800</v>
      </c>
      <c r="H37" s="45">
        <f>'Variable Input'!M35</f>
        <v>171205113</v>
      </c>
      <c r="I37" s="51">
        <f t="shared" si="2"/>
        <v>0.07610578779852212</v>
      </c>
      <c r="J37" s="51">
        <f t="shared" si="3"/>
        <v>-0.005687609998291043</v>
      </c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5.75">
      <c r="A38" s="43">
        <f>'Variable Input'!A36</f>
        <v>210016</v>
      </c>
      <c r="B38" s="43" t="str">
        <f>'Variable Input'!B36</f>
        <v>Washington Adventist Hospital</v>
      </c>
      <c r="C38" s="43">
        <f>'Variable Input'!C36</f>
        <v>3</v>
      </c>
      <c r="D38" s="43">
        <f>'Variable Input'!D36</f>
        <v>3</v>
      </c>
      <c r="E38" s="45">
        <f>'Variable Input'!J36</f>
        <v>8991309</v>
      </c>
      <c r="F38" s="45">
        <f>'Variable Input'!K36</f>
        <v>2210751</v>
      </c>
      <c r="G38" s="45">
        <f>'Variable Input'!L36</f>
        <v>1339289</v>
      </c>
      <c r="H38" s="45">
        <f>'Variable Input'!M36</f>
        <v>236950644</v>
      </c>
      <c r="I38" s="51">
        <f t="shared" si="2"/>
        <v>0.052928106833927825</v>
      </c>
      <c r="J38" s="51">
        <f t="shared" si="3"/>
        <v>-0.01727645048058819</v>
      </c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5.75">
      <c r="A39" s="43">
        <f>'Variable Input'!A37</f>
        <v>210001</v>
      </c>
      <c r="B39" s="43" t="str">
        <f>'Variable Input'!B37</f>
        <v>Washington County Hospital</v>
      </c>
      <c r="C39" s="43">
        <f>'Variable Input'!C37</f>
        <v>3</v>
      </c>
      <c r="D39" s="43">
        <f>'Variable Input'!D37</f>
        <v>3</v>
      </c>
      <c r="E39" s="45">
        <f>'Variable Input'!J37</f>
        <v>12266900</v>
      </c>
      <c r="F39" s="45">
        <f>'Variable Input'!K37</f>
        <v>96100</v>
      </c>
      <c r="G39" s="45">
        <f>'Variable Input'!L37</f>
        <v>541300</v>
      </c>
      <c r="H39" s="45">
        <f>'Variable Input'!M37</f>
        <v>211006800</v>
      </c>
      <c r="I39" s="51">
        <f t="shared" si="2"/>
        <v>0.06115584900581403</v>
      </c>
      <c r="J39" s="51">
        <f t="shared" si="3"/>
        <v>-0.013162579394645088</v>
      </c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5.75">
      <c r="A40" s="43">
        <f>'Variable Input'!A38</f>
        <v>210027</v>
      </c>
      <c r="B40" s="43" t="str">
        <f>'Variable Input'!B38</f>
        <v>Western Maryland Regional Medical Center</v>
      </c>
      <c r="C40" s="43">
        <f>'Variable Input'!C38</f>
        <v>3</v>
      </c>
      <c r="D40" s="43">
        <f>'Variable Input'!D38</f>
        <v>3</v>
      </c>
      <c r="E40" s="45">
        <f>'Variable Input'!J38</f>
        <v>17472900</v>
      </c>
      <c r="F40" s="45">
        <f>'Variable Input'!K38</f>
        <v>10335700</v>
      </c>
      <c r="G40" s="45">
        <f>'Variable Input'!L38</f>
        <v>519500</v>
      </c>
      <c r="H40" s="45">
        <f>'Variable Input'!M38</f>
        <v>232833600</v>
      </c>
      <c r="I40" s="51">
        <f t="shared" si="2"/>
        <v>0.1216667182056198</v>
      </c>
      <c r="J40" s="51">
        <f t="shared" si="3"/>
        <v>0.0170928552052578</v>
      </c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5.75">
      <c r="A41" s="43"/>
      <c r="B41" s="23"/>
      <c r="C41" s="43"/>
      <c r="D41" s="43"/>
      <c r="E41" s="45">
        <f>SUM(E13:E40)</f>
        <v>245872398</v>
      </c>
      <c r="F41" s="45">
        <f>SUM(F13:F40)</f>
        <v>95524895</v>
      </c>
      <c r="G41" s="45">
        <f>SUM(G13:G40)</f>
        <v>51957623</v>
      </c>
      <c r="H41" s="45">
        <f>SUM(H13:H40)</f>
        <v>4201793134</v>
      </c>
      <c r="I41" s="51">
        <f t="shared" si="2"/>
        <v>0.09361596429321026</v>
      </c>
      <c r="J41" s="51">
        <f t="shared" si="3"/>
        <v>0.0030674782490530267</v>
      </c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5.75">
      <c r="A43" s="43">
        <f>'Variable Input'!A39</f>
        <v>210013</v>
      </c>
      <c r="B43" s="43" t="str">
        <f>'Variable Input'!B39</f>
        <v>Bon Secours Hospital</v>
      </c>
      <c r="C43" s="43">
        <f>'Variable Input'!C39</f>
        <v>4</v>
      </c>
      <c r="D43" s="43">
        <f>'Variable Input'!D39</f>
        <v>4</v>
      </c>
      <c r="E43" s="45">
        <f>'Variable Input'!J39</f>
        <v>4252300</v>
      </c>
      <c r="F43" s="45">
        <f>'Variable Input'!K39</f>
        <v>1769800</v>
      </c>
      <c r="G43" s="45">
        <f>'Variable Input'!L39</f>
        <v>1344200</v>
      </c>
      <c r="H43" s="45">
        <f>'Variable Input'!M39</f>
        <v>88260000</v>
      </c>
      <c r="I43" s="51">
        <f aca="true" t="shared" si="4" ref="I43:I51">SUM(E43:G43)/H43</f>
        <v>0.08346136415137095</v>
      </c>
      <c r="J43" s="51">
        <f aca="true" t="shared" si="5" ref="J43:J51">(I43-$I$62)*0.5</f>
        <v>-0.0020098218218666253</v>
      </c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5.75">
      <c r="A44" s="43">
        <f>'Variable Input'!A40</f>
        <v>210034</v>
      </c>
      <c r="B44" s="43" t="str">
        <f>'Variable Input'!B40</f>
        <v>Harbor Hospital Center</v>
      </c>
      <c r="C44" s="43">
        <f>'Variable Input'!C40</f>
        <v>4</v>
      </c>
      <c r="D44" s="43">
        <f>'Variable Input'!D40</f>
        <v>4</v>
      </c>
      <c r="E44" s="45">
        <f>'Variable Input'!J40</f>
        <v>7175300</v>
      </c>
      <c r="F44" s="45">
        <f>'Variable Input'!K40</f>
        <v>1815500</v>
      </c>
      <c r="G44" s="45">
        <f>'Variable Input'!L40</f>
        <v>1634600</v>
      </c>
      <c r="H44" s="45">
        <f>'Variable Input'!M40</f>
        <v>156405300</v>
      </c>
      <c r="I44" s="51">
        <f t="shared" si="4"/>
        <v>0.06793503800702407</v>
      </c>
      <c r="J44" s="51">
        <f t="shared" si="5"/>
        <v>-0.00977298489404007</v>
      </c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5.75">
      <c r="A45" s="43">
        <f>'Variable Input'!A41</f>
        <v>210029</v>
      </c>
      <c r="B45" s="43" t="str">
        <f>'Variable Input'!B41</f>
        <v>Johns Hopkins Bayview Medical Center</v>
      </c>
      <c r="C45" s="43">
        <f>'Variable Input'!C41</f>
        <v>4</v>
      </c>
      <c r="D45" s="43">
        <f>'Variable Input'!D41</f>
        <v>5</v>
      </c>
      <c r="E45" s="45">
        <f>'Variable Input'!J41</f>
        <v>26257800</v>
      </c>
      <c r="F45" s="45">
        <f>'Variable Input'!K41</f>
        <v>3726100</v>
      </c>
      <c r="G45" s="45">
        <f>'Variable Input'!L41</f>
        <v>4445600</v>
      </c>
      <c r="H45" s="45">
        <f>'Variable Input'!M41</f>
        <v>427728100</v>
      </c>
      <c r="I45" s="51">
        <f t="shared" si="4"/>
        <v>0.080493893199909</v>
      </c>
      <c r="J45" s="51">
        <f t="shared" si="5"/>
        <v>-0.0034935572975976006</v>
      </c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5.75">
      <c r="A46" s="43">
        <f>'Variable Input'!A42</f>
        <v>210038</v>
      </c>
      <c r="B46" s="43" t="str">
        <f>'Variable Input'!B42</f>
        <v>Maryland General Hospital</v>
      </c>
      <c r="C46" s="43">
        <f>'Variable Input'!C42</f>
        <v>4</v>
      </c>
      <c r="D46" s="43">
        <f>'Variable Input'!D42</f>
        <v>4</v>
      </c>
      <c r="E46" s="45">
        <f>'Variable Input'!J42</f>
        <v>9023200</v>
      </c>
      <c r="F46" s="45">
        <f>'Variable Input'!K42</f>
        <v>1091700</v>
      </c>
      <c r="G46" s="45">
        <f>'Variable Input'!L42</f>
        <v>974800</v>
      </c>
      <c r="H46" s="45">
        <f>'Variable Input'!M42</f>
        <v>136446600</v>
      </c>
      <c r="I46" s="51">
        <f t="shared" si="4"/>
        <v>0.08127501894514044</v>
      </c>
      <c r="J46" s="51">
        <f t="shared" si="5"/>
        <v>-0.003102994424981881</v>
      </c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5.75">
      <c r="A47" s="43">
        <f>'Variable Input'!A43</f>
        <v>210008</v>
      </c>
      <c r="B47" s="43" t="str">
        <f>'Variable Input'!B43</f>
        <v>Mercy Medical Center</v>
      </c>
      <c r="C47" s="43">
        <f>'Variable Input'!C43</f>
        <v>4</v>
      </c>
      <c r="D47" s="43">
        <f>'Variable Input'!D43</f>
        <v>5</v>
      </c>
      <c r="E47" s="45">
        <f>'Variable Input'!J43</f>
        <v>19289000</v>
      </c>
      <c r="F47" s="45">
        <f>'Variable Input'!K43</f>
        <v>6738600</v>
      </c>
      <c r="G47" s="45">
        <f>'Variable Input'!L43</f>
        <v>4121600</v>
      </c>
      <c r="H47" s="45">
        <f>'Variable Input'!M43</f>
        <v>307650900</v>
      </c>
      <c r="I47" s="51">
        <f t="shared" si="4"/>
        <v>0.09799808809270508</v>
      </c>
      <c r="J47" s="51">
        <f t="shared" si="5"/>
        <v>0.005258540148800436</v>
      </c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15.75">
      <c r="A48" s="43">
        <f>'Variable Input'!A44</f>
        <v>210003</v>
      </c>
      <c r="B48" s="43" t="str">
        <f>'Variable Input'!B44</f>
        <v>Prince Georges Hospital Center</v>
      </c>
      <c r="C48" s="43">
        <f>'Variable Input'!C44</f>
        <v>4</v>
      </c>
      <c r="D48" s="43">
        <f>'Variable Input'!D44</f>
        <v>5</v>
      </c>
      <c r="E48" s="45">
        <f>'Variable Input'!J44</f>
        <v>5557700</v>
      </c>
      <c r="F48" s="45">
        <f>'Variable Input'!K44</f>
        <v>2047600</v>
      </c>
      <c r="G48" s="45">
        <f>'Variable Input'!L44</f>
        <v>2728700</v>
      </c>
      <c r="H48" s="45">
        <f>'Variable Input'!M44</f>
        <v>209892000</v>
      </c>
      <c r="I48" s="51">
        <f t="shared" si="4"/>
        <v>0.049234844586739844</v>
      </c>
      <c r="J48" s="51">
        <f t="shared" si="5"/>
        <v>-0.01912308160418218</v>
      </c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5.75">
      <c r="A49" s="43">
        <f>'Variable Input'!A45</f>
        <v>210012</v>
      </c>
      <c r="B49" s="43" t="str">
        <f>'Variable Input'!B45</f>
        <v>Sinai Hospital</v>
      </c>
      <c r="C49" s="43">
        <f>'Variable Input'!C45</f>
        <v>4</v>
      </c>
      <c r="D49" s="43">
        <f>'Variable Input'!D45</f>
        <v>5</v>
      </c>
      <c r="E49" s="45">
        <f>'Variable Input'!J45</f>
        <v>34684400</v>
      </c>
      <c r="F49" s="45">
        <f>'Variable Input'!K45</f>
        <v>10915600</v>
      </c>
      <c r="G49" s="45">
        <f>'Variable Input'!L45</f>
        <v>6240100</v>
      </c>
      <c r="H49" s="45">
        <f>'Variable Input'!M45</f>
        <v>497428400</v>
      </c>
      <c r="I49" s="51">
        <f t="shared" si="4"/>
        <v>0.10421620478444737</v>
      </c>
      <c r="J49" s="51">
        <f t="shared" si="5"/>
        <v>0.008367598494671585</v>
      </c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5.75">
      <c r="A50" s="43">
        <f>'Variable Input'!A46</f>
        <v>210024</v>
      </c>
      <c r="B50" s="43" t="str">
        <f>'Variable Input'!B46</f>
        <v>Union Memorial Hospital</v>
      </c>
      <c r="C50" s="43">
        <f>'Variable Input'!C46</f>
        <v>4</v>
      </c>
      <c r="D50" s="43">
        <f>'Variable Input'!D46</f>
        <v>5</v>
      </c>
      <c r="E50" s="45">
        <f>'Variable Input'!J46</f>
        <v>15321000</v>
      </c>
      <c r="F50" s="45">
        <f>'Variable Input'!K46</f>
        <v>3353300</v>
      </c>
      <c r="G50" s="45">
        <f>'Variable Input'!L46</f>
        <v>4007100</v>
      </c>
      <c r="H50" s="45">
        <f>'Variable Input'!M46</f>
        <v>311343600</v>
      </c>
      <c r="I50" s="51">
        <f t="shared" si="4"/>
        <v>0.0728500601907346</v>
      </c>
      <c r="J50" s="51">
        <f t="shared" si="5"/>
        <v>-0.007315473802184801</v>
      </c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5.75">
      <c r="A51" s="43"/>
      <c r="B51" s="23"/>
      <c r="C51" s="43"/>
      <c r="D51" s="43"/>
      <c r="E51" s="45">
        <f>SUM(E43:E50)</f>
        <v>121560700</v>
      </c>
      <c r="F51" s="45">
        <f>SUM(F43:F50)</f>
        <v>31458200</v>
      </c>
      <c r="G51" s="45">
        <f>SUM(G43:G50)</f>
        <v>25496700</v>
      </c>
      <c r="H51" s="45">
        <f>SUM(H43:H50)</f>
        <v>2135154900</v>
      </c>
      <c r="I51" s="51">
        <f t="shared" si="4"/>
        <v>0.0836077981976858</v>
      </c>
      <c r="J51" s="51">
        <f t="shared" si="5"/>
        <v>-0.0019366047987092044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5.75">
      <c r="A53" s="43">
        <f>'Variable Input'!A47</f>
        <v>910029</v>
      </c>
      <c r="B53" s="43" t="str">
        <f>'Variable Input'!B47</f>
        <v>Johns Hopkins Bayview Medical Center</v>
      </c>
      <c r="C53" s="43">
        <f>'Variable Input'!C47</f>
        <v>4</v>
      </c>
      <c r="D53" s="43">
        <f>'Variable Input'!D47</f>
        <v>5</v>
      </c>
      <c r="E53" s="45">
        <f>'Variable Input'!J47</f>
        <v>26257800</v>
      </c>
      <c r="F53" s="45">
        <f>'Variable Input'!K47</f>
        <v>3726100</v>
      </c>
      <c r="G53" s="45">
        <f>'Variable Input'!L47</f>
        <v>4445600</v>
      </c>
      <c r="H53" s="45">
        <f>'Variable Input'!M47</f>
        <v>427728100</v>
      </c>
      <c r="I53" s="51">
        <f aca="true" t="shared" si="6" ref="I53:I60">SUM(E53:G53)/H53</f>
        <v>0.080493893199909</v>
      </c>
      <c r="J53" s="51">
        <f aca="true" t="shared" si="7" ref="J53:J60">(I53-$I$62)*0.5</f>
        <v>-0.0034935572975976006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.75">
      <c r="A54" s="43">
        <f>'Variable Input'!A48</f>
        <v>210009</v>
      </c>
      <c r="B54" s="43" t="str">
        <f>'Variable Input'!B48</f>
        <v>Johns Hopkins Hospital</v>
      </c>
      <c r="C54" s="43">
        <f>'Variable Input'!C48</f>
        <v>5</v>
      </c>
      <c r="D54" s="43">
        <f>'Variable Input'!D48</f>
        <v>5</v>
      </c>
      <c r="E54" s="45">
        <f>'Variable Input'!J48</f>
        <v>65432900</v>
      </c>
      <c r="F54" s="45">
        <f>'Variable Input'!K48</f>
        <v>29933200</v>
      </c>
      <c r="G54" s="45">
        <f>'Variable Input'!L48</f>
        <v>8818300</v>
      </c>
      <c r="H54" s="45">
        <f>'Variable Input'!M48</f>
        <v>1425987200</v>
      </c>
      <c r="I54" s="51">
        <f t="shared" si="6"/>
        <v>0.07306124486951916</v>
      </c>
      <c r="J54" s="51">
        <f t="shared" si="7"/>
        <v>-0.007209881462792521</v>
      </c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5.75">
      <c r="A55" s="43">
        <f>'Variable Input'!A49</f>
        <v>910008</v>
      </c>
      <c r="B55" s="43" t="str">
        <f>'Variable Input'!B49</f>
        <v>Mercy Medical Center</v>
      </c>
      <c r="C55" s="43">
        <f>'Variable Input'!C49</f>
        <v>4</v>
      </c>
      <c r="D55" s="43">
        <f>'Variable Input'!D49</f>
        <v>5</v>
      </c>
      <c r="E55" s="45">
        <f>'Variable Input'!J49</f>
        <v>19289000</v>
      </c>
      <c r="F55" s="45">
        <f>'Variable Input'!K49</f>
        <v>6738600</v>
      </c>
      <c r="G55" s="45">
        <f>'Variable Input'!L49</f>
        <v>4121600</v>
      </c>
      <c r="H55" s="45">
        <f>'Variable Input'!M49</f>
        <v>307650900</v>
      </c>
      <c r="I55" s="51">
        <f t="shared" si="6"/>
        <v>0.09799808809270508</v>
      </c>
      <c r="J55" s="51">
        <f t="shared" si="7"/>
        <v>0.005258540148800436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5.75">
      <c r="A56" s="43">
        <f>'Variable Input'!A50</f>
        <v>910003</v>
      </c>
      <c r="B56" s="43" t="str">
        <f>'Variable Input'!B50</f>
        <v>Prince Georges Hospital Center</v>
      </c>
      <c r="C56" s="43">
        <f>'Variable Input'!C50</f>
        <v>4</v>
      </c>
      <c r="D56" s="43">
        <f>'Variable Input'!D50</f>
        <v>5</v>
      </c>
      <c r="E56" s="45">
        <f>'Variable Input'!J50</f>
        <v>5557700</v>
      </c>
      <c r="F56" s="45">
        <f>'Variable Input'!K50</f>
        <v>2047600</v>
      </c>
      <c r="G56" s="45">
        <f>'Variable Input'!L50</f>
        <v>2728700</v>
      </c>
      <c r="H56" s="45">
        <f>'Variable Input'!M50</f>
        <v>209892000</v>
      </c>
      <c r="I56" s="51">
        <f t="shared" si="6"/>
        <v>0.049234844586739844</v>
      </c>
      <c r="J56" s="51">
        <f t="shared" si="7"/>
        <v>-0.01912308160418218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5.75">
      <c r="A57" s="43">
        <f>'Variable Input'!A51</f>
        <v>910012</v>
      </c>
      <c r="B57" s="43" t="str">
        <f>'Variable Input'!B51</f>
        <v>Sinai Hospital</v>
      </c>
      <c r="C57" s="43">
        <f>'Variable Input'!C51</f>
        <v>4</v>
      </c>
      <c r="D57" s="43">
        <f>'Variable Input'!D51</f>
        <v>5</v>
      </c>
      <c r="E57" s="45">
        <f>'Variable Input'!J51</f>
        <v>34684400</v>
      </c>
      <c r="F57" s="45">
        <f>'Variable Input'!K51</f>
        <v>10915600</v>
      </c>
      <c r="G57" s="45">
        <f>'Variable Input'!L51</f>
        <v>6240100</v>
      </c>
      <c r="H57" s="45">
        <f>'Variable Input'!M51</f>
        <v>497428400</v>
      </c>
      <c r="I57" s="51">
        <f t="shared" si="6"/>
        <v>0.10421620478444737</v>
      </c>
      <c r="J57" s="51">
        <f t="shared" si="7"/>
        <v>0.008367598494671585</v>
      </c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5.75">
      <c r="A58" s="43">
        <f>'Variable Input'!A52</f>
        <v>910024</v>
      </c>
      <c r="B58" s="43" t="str">
        <f>'Variable Input'!B52</f>
        <v>Union Memorial Hospital</v>
      </c>
      <c r="C58" s="43">
        <f>'Variable Input'!C52</f>
        <v>4</v>
      </c>
      <c r="D58" s="43">
        <f>'Variable Input'!D52</f>
        <v>5</v>
      </c>
      <c r="E58" s="45">
        <f>'Variable Input'!J52</f>
        <v>15321000</v>
      </c>
      <c r="F58" s="45">
        <f>'Variable Input'!K52</f>
        <v>3353300</v>
      </c>
      <c r="G58" s="45">
        <f>'Variable Input'!L52</f>
        <v>4007100</v>
      </c>
      <c r="H58" s="45">
        <f>'Variable Input'!M52</f>
        <v>311343600</v>
      </c>
      <c r="I58" s="51">
        <f t="shared" si="6"/>
        <v>0.0728500601907346</v>
      </c>
      <c r="J58" s="51">
        <f t="shared" si="7"/>
        <v>-0.007315473802184801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5.75">
      <c r="A59" s="43">
        <f>'Variable Input'!A53</f>
        <v>210002</v>
      </c>
      <c r="B59" s="43" t="str">
        <f>'Variable Input'!B53</f>
        <v>University of Maryland Hospital</v>
      </c>
      <c r="C59" s="43">
        <f>'Variable Input'!C53</f>
        <v>5</v>
      </c>
      <c r="D59" s="43">
        <f>'Variable Input'!D53</f>
        <v>5</v>
      </c>
      <c r="E59" s="45">
        <f>'Variable Input'!J53</f>
        <v>52799000</v>
      </c>
      <c r="F59" s="45">
        <f>'Variable Input'!K53</f>
        <v>29082600</v>
      </c>
      <c r="G59" s="45">
        <f>'Variable Input'!L53</f>
        <v>7331900</v>
      </c>
      <c r="H59" s="45">
        <f>'Variable Input'!M53</f>
        <v>802873100</v>
      </c>
      <c r="I59" s="51">
        <f t="shared" si="6"/>
        <v>0.11111780927770529</v>
      </c>
      <c r="J59" s="51">
        <f t="shared" si="7"/>
        <v>0.011818400741300542</v>
      </c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5.75">
      <c r="A60" s="43"/>
      <c r="B60" s="23"/>
      <c r="C60" s="43"/>
      <c r="D60" s="43"/>
      <c r="E60" s="45">
        <f>SUM(E53:E59)</f>
        <v>219341800</v>
      </c>
      <c r="F60" s="45">
        <f>SUM(F53:F59)</f>
        <v>85797000</v>
      </c>
      <c r="G60" s="45">
        <f>SUM(G53:G59)</f>
        <v>37693300</v>
      </c>
      <c r="H60" s="45">
        <f>SUM(H53:H59)</f>
        <v>3982903300</v>
      </c>
      <c r="I60" s="51">
        <f t="shared" si="6"/>
        <v>0.08607592858204717</v>
      </c>
      <c r="J60" s="51">
        <f t="shared" si="7"/>
        <v>-0.0007025396065285169</v>
      </c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5.75">
      <c r="A62" s="23"/>
      <c r="B62" s="23"/>
      <c r="C62" s="23"/>
      <c r="D62" s="23"/>
      <c r="E62" s="45">
        <f>SUM(E3:E10,E13:E40,E43:E50,E54,E59)</f>
        <v>603052298</v>
      </c>
      <c r="F62" s="45">
        <f>SUM(F3:F10,F13:F40,F43:F50,F54,F59)</f>
        <v>209623395</v>
      </c>
      <c r="G62" s="45">
        <f>SUM(G3:G10,G13:G40,G43:G50,G54,G59)</f>
        <v>114667223</v>
      </c>
      <c r="H62" s="45">
        <f>SUM(H3:H10,H13:H40,H43:H50,H54,H59)</f>
        <v>10600505634</v>
      </c>
      <c r="I62" s="51">
        <f>SUM(E62:G62)/H62</f>
        <v>0.0874810077951042</v>
      </c>
      <c r="J62" s="51">
        <f>(I62-$I$62)*0.5</f>
        <v>0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="23" customFormat="1" ht="15.75"/>
    <row r="64" s="23" customFormat="1" ht="15.75"/>
    <row r="65" s="23" customFormat="1" ht="15.75"/>
    <row r="66" s="23" customFormat="1" ht="15.75"/>
    <row r="67" s="23" customFormat="1" ht="15.75"/>
    <row r="68" s="23" customFormat="1" ht="15.75"/>
    <row r="69" s="23" customFormat="1" ht="15.75"/>
    <row r="70" s="23" customFormat="1" ht="15.75"/>
    <row r="71" s="23" customFormat="1" ht="15.75"/>
    <row r="72" s="23" customFormat="1" ht="15.75"/>
    <row r="73" s="23" customFormat="1" ht="15.75"/>
    <row r="74" s="23" customFormat="1" ht="15.75"/>
    <row r="75" s="23" customFormat="1" ht="15.75"/>
    <row r="76" s="23" customFormat="1" ht="15.75"/>
    <row r="77" s="23" customFormat="1" ht="15.75"/>
    <row r="78" s="23" customFormat="1" ht="15.75"/>
    <row r="79" s="23" customFormat="1" ht="15.75"/>
    <row r="80" s="23" customFormat="1" ht="15.75"/>
    <row r="81" s="23" customFormat="1" ht="15.75"/>
    <row r="82" s="23" customFormat="1" ht="15.75"/>
    <row r="83" s="23" customFormat="1" ht="15.75"/>
    <row r="84" s="23" customFormat="1" ht="15.75"/>
    <row r="85" s="23" customFormat="1" ht="15.75"/>
    <row r="86" s="23" customFormat="1" ht="15.75"/>
    <row r="87" s="23" customFormat="1" ht="15.75"/>
    <row r="88" s="23" customFormat="1" ht="15.75"/>
    <row r="89" s="23" customFormat="1" ht="15.75"/>
    <row r="90" s="23" customFormat="1" ht="15.75"/>
    <row r="91" s="23" customFormat="1" ht="15.75"/>
    <row r="92" s="23" customFormat="1" ht="15.75"/>
    <row r="93" s="23" customFormat="1" ht="15.75"/>
    <row r="94" s="23" customFormat="1" ht="15.75"/>
    <row r="95" s="23" customFormat="1" ht="15.75"/>
    <row r="96" s="23" customFormat="1" ht="15.75"/>
    <row r="97" s="23" customFormat="1" ht="15.75"/>
    <row r="98" s="23" customFormat="1" ht="15.75"/>
    <row r="99" s="23" customFormat="1" ht="15.75"/>
    <row r="100" s="23" customFormat="1" ht="15.75"/>
    <row r="101" s="23" customFormat="1" ht="15.75"/>
    <row r="102" s="23" customFormat="1" ht="15.75"/>
    <row r="103" s="23" customFormat="1" ht="15.75"/>
    <row r="104" s="23" customFormat="1" ht="15.75"/>
    <row r="105" s="23" customFormat="1" ht="15.75"/>
    <row r="106" s="23" customFormat="1" ht="15.75"/>
    <row r="107" s="23" customFormat="1" ht="15.75"/>
    <row r="108" s="23" customFormat="1" ht="15.75"/>
    <row r="109" s="23" customFormat="1" ht="15.75"/>
    <row r="110" s="23" customFormat="1" ht="15.75"/>
    <row r="111" s="23" customFormat="1" ht="15.75"/>
    <row r="112" s="23" customFormat="1" ht="15.75"/>
  </sheetData>
  <sheetProtection/>
  <printOptions horizontalCentered="1"/>
  <pageMargins left="0.25" right="0.25" top="0.55" bottom="0.2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2"/>
  <sheetViews>
    <sheetView zoomScale="87" zoomScaleNormal="87" zoomScalePageLayoutView="0" workbookViewId="0" topLeftCell="A18">
      <selection activeCell="G62" sqref="G62"/>
    </sheetView>
  </sheetViews>
  <sheetFormatPr defaultColWidth="8.88671875" defaultRowHeight="15"/>
  <cols>
    <col min="1" max="1" width="9.6640625" style="1" customWidth="1"/>
    <col min="2" max="2" width="30.6640625" style="1" customWidth="1"/>
    <col min="3" max="6" width="9.6640625" style="1" customWidth="1"/>
    <col min="7" max="7" width="13.6640625" style="1" customWidth="1"/>
    <col min="8" max="8" width="14.6640625" style="1" customWidth="1"/>
    <col min="9" max="16384" width="9.6640625" style="1" customWidth="1"/>
  </cols>
  <sheetData>
    <row r="1" spans="1:256" ht="29.25">
      <c r="A1" s="52" t="s">
        <v>75</v>
      </c>
      <c r="B1" s="52"/>
      <c r="C1" s="52"/>
      <c r="D1" s="52"/>
      <c r="E1" s="52"/>
      <c r="F1" s="52"/>
      <c r="G1" s="52"/>
      <c r="H1" s="52"/>
      <c r="I1" s="52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7.5" customHeight="1">
      <c r="A2" s="53" t="s">
        <v>1</v>
      </c>
      <c r="B2" s="49" t="s">
        <v>53</v>
      </c>
      <c r="C2" s="49" t="s">
        <v>54</v>
      </c>
      <c r="D2" s="49" t="s">
        <v>55</v>
      </c>
      <c r="E2" s="54" t="s">
        <v>20</v>
      </c>
      <c r="F2" s="54" t="s">
        <v>19</v>
      </c>
      <c r="G2" s="54" t="s">
        <v>76</v>
      </c>
      <c r="H2" s="54" t="s">
        <v>77</v>
      </c>
      <c r="I2" s="50" t="s">
        <v>78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5.75">
      <c r="A3" s="43">
        <f>'Variable Input'!A3</f>
        <v>210043</v>
      </c>
      <c r="B3" s="43" t="str">
        <f>'Variable Input'!B3</f>
        <v>Baltimore Washington Medical Center</v>
      </c>
      <c r="C3" s="43">
        <f>'Variable Input'!C3</f>
        <v>1</v>
      </c>
      <c r="D3" s="43">
        <f>'Variable Input'!D3</f>
        <v>1</v>
      </c>
      <c r="E3" s="45">
        <f>'Variable Input'!E3</f>
        <v>23525.4141142382</v>
      </c>
      <c r="F3" s="45">
        <f>'Variable Input'!F3</f>
        <v>12169.0233638325</v>
      </c>
      <c r="G3" s="45">
        <f aca="true" t="shared" si="0" ref="G3:G10">F3*E3</f>
        <v>286281313.9999995</v>
      </c>
      <c r="H3" s="45">
        <f>'Variable Input'!I3</f>
        <v>60142539.5899991</v>
      </c>
      <c r="I3" s="51">
        <f aca="true" t="shared" si="1" ref="I3:I11">H3/G3</f>
        <v>0.2100819601170309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15.75">
      <c r="A4" s="43">
        <f>'Variable Input'!A4</f>
        <v>210015</v>
      </c>
      <c r="B4" s="43" t="str">
        <f>'Variable Input'!B4</f>
        <v>Franklin Square Hospital Center</v>
      </c>
      <c r="C4" s="43">
        <f>'Variable Input'!C4</f>
        <v>1</v>
      </c>
      <c r="D4" s="43">
        <f>'Variable Input'!D4</f>
        <v>1</v>
      </c>
      <c r="E4" s="45">
        <f>'Variable Input'!E4</f>
        <v>30508.7933308668</v>
      </c>
      <c r="F4" s="45">
        <f>'Variable Input'!F4</f>
        <v>11445.567847048</v>
      </c>
      <c r="G4" s="45">
        <f t="shared" si="0"/>
        <v>349190464.0000015</v>
      </c>
      <c r="H4" s="45">
        <f>'Variable Input'!I4</f>
        <v>100627758.910008</v>
      </c>
      <c r="I4" s="51">
        <f t="shared" si="1"/>
        <v>0.28817441850304243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15.75">
      <c r="A5" s="43">
        <f>'Variable Input'!A5</f>
        <v>210056</v>
      </c>
      <c r="B5" s="43" t="str">
        <f>'Variable Input'!B5</f>
        <v>Good Samaritan Hospital</v>
      </c>
      <c r="C5" s="43">
        <f>'Variable Input'!C5</f>
        <v>1</v>
      </c>
      <c r="D5" s="43">
        <f>'Variable Input'!D5</f>
        <v>1</v>
      </c>
      <c r="E5" s="45">
        <f>'Variable Input'!E5</f>
        <v>18400.1187333993</v>
      </c>
      <c r="F5" s="45">
        <f>'Variable Input'!F5</f>
        <v>13461.3070485465</v>
      </c>
      <c r="G5" s="45">
        <f t="shared" si="0"/>
        <v>247689648.00000048</v>
      </c>
      <c r="H5" s="45">
        <f>'Variable Input'!I5</f>
        <v>63586621.9400004</v>
      </c>
      <c r="I5" s="51">
        <f t="shared" si="1"/>
        <v>0.25671893215335456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5.75">
      <c r="A6" s="43">
        <f>'Variable Input'!A6</f>
        <v>210044</v>
      </c>
      <c r="B6" s="43" t="str">
        <f>'Variable Input'!B6</f>
        <v>Greater Baltimore Medical Center</v>
      </c>
      <c r="C6" s="43">
        <f>'Variable Input'!C6</f>
        <v>1</v>
      </c>
      <c r="D6" s="43">
        <f>'Variable Input'!D6</f>
        <v>1</v>
      </c>
      <c r="E6" s="45">
        <f>'Variable Input'!E6</f>
        <v>29121.9606582805</v>
      </c>
      <c r="F6" s="45">
        <f>'Variable Input'!F6</f>
        <v>11777.9182529894</v>
      </c>
      <c r="G6" s="45">
        <f t="shared" si="0"/>
        <v>342996072.00000113</v>
      </c>
      <c r="H6" s="45">
        <f>'Variable Input'!I6</f>
        <v>36877585.1599998</v>
      </c>
      <c r="I6" s="51">
        <f t="shared" si="1"/>
        <v>0.10751605680195568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5.75">
      <c r="A7" s="43">
        <f>'Variable Input'!A7</f>
        <v>210004</v>
      </c>
      <c r="B7" s="43" t="str">
        <f>'Variable Input'!B7</f>
        <v>Holy Cross Hospital</v>
      </c>
      <c r="C7" s="43">
        <f>'Variable Input'!C7</f>
        <v>1</v>
      </c>
      <c r="D7" s="43">
        <f>'Variable Input'!D7</f>
        <v>1</v>
      </c>
      <c r="E7" s="45">
        <f>'Variable Input'!E7</f>
        <v>38937.7061012417</v>
      </c>
      <c r="F7" s="45">
        <f>'Variable Input'!F7</f>
        <v>9589.32462608764</v>
      </c>
      <c r="G7" s="45">
        <f t="shared" si="0"/>
        <v>373386304.00000006</v>
      </c>
      <c r="H7" s="45">
        <f>'Variable Input'!I7</f>
        <v>91357524.4600036</v>
      </c>
      <c r="I7" s="51">
        <f t="shared" si="1"/>
        <v>0.244672939208835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5.75">
      <c r="A8" s="43">
        <f>'Variable Input'!A8</f>
        <v>210058</v>
      </c>
      <c r="B8" s="43" t="str">
        <f>'Variable Input'!B8</f>
        <v>James Lawrence Kernan Hospital</v>
      </c>
      <c r="C8" s="43">
        <f>'Variable Input'!C8</f>
        <v>1</v>
      </c>
      <c r="D8" s="43">
        <f>'Variable Input'!D8</f>
        <v>1</v>
      </c>
      <c r="E8" s="45">
        <f>'Variable Input'!E8</f>
        <v>4264.70630034595</v>
      </c>
      <c r="F8" s="45">
        <f>'Variable Input'!F8</f>
        <v>17729.3604002383</v>
      </c>
      <c r="G8" s="45">
        <f t="shared" si="0"/>
        <v>75610515.00000027</v>
      </c>
      <c r="H8" s="45">
        <f>'Variable Input'!I8</f>
        <v>19155491.5499997</v>
      </c>
      <c r="I8" s="51">
        <f t="shared" si="1"/>
        <v>0.25334428088473715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5.75">
      <c r="A9" s="43">
        <f>'Variable Input'!A9</f>
        <v>210011</v>
      </c>
      <c r="B9" s="43" t="str">
        <f>'Variable Input'!B9</f>
        <v>St. Agnes Hospital</v>
      </c>
      <c r="C9" s="43">
        <f>'Variable Input'!C9</f>
        <v>1</v>
      </c>
      <c r="D9" s="43">
        <f>'Variable Input'!D9</f>
        <v>1</v>
      </c>
      <c r="E9" s="45">
        <f>'Variable Input'!E9</f>
        <v>26270.3025626291</v>
      </c>
      <c r="F9" s="45">
        <f>'Variable Input'!F9</f>
        <v>11256.5053750339</v>
      </c>
      <c r="G9" s="45">
        <f t="shared" si="0"/>
        <v>295711802.00000125</v>
      </c>
      <c r="H9" s="45">
        <f>'Variable Input'!I9</f>
        <v>86727402.3600022</v>
      </c>
      <c r="I9" s="51">
        <f t="shared" si="1"/>
        <v>0.29328353408093544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5.75">
      <c r="A10" s="43">
        <f>'Variable Input'!A10</f>
        <v>210022</v>
      </c>
      <c r="B10" s="43" t="str">
        <f>'Variable Input'!B10</f>
        <v>Suburban Hospital</v>
      </c>
      <c r="C10" s="43">
        <f>'Variable Input'!C10</f>
        <v>1</v>
      </c>
      <c r="D10" s="43">
        <f>'Variable Input'!D10</f>
        <v>1</v>
      </c>
      <c r="E10" s="45">
        <f>'Variable Input'!E10</f>
        <v>13690.2713216011</v>
      </c>
      <c r="F10" s="45">
        <f>'Variable Input'!F10</f>
        <v>15062.6906622828</v>
      </c>
      <c r="G10" s="45">
        <f t="shared" si="0"/>
        <v>206212321.99999887</v>
      </c>
      <c r="H10" s="45">
        <f>'Variable Input'!I10</f>
        <v>25777634.85</v>
      </c>
      <c r="I10" s="51">
        <f t="shared" si="1"/>
        <v>0.12500530812120986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5.75">
      <c r="A11" s="43"/>
      <c r="B11" s="43"/>
      <c r="C11" s="43"/>
      <c r="D11" s="43"/>
      <c r="E11" s="45"/>
      <c r="F11" s="45"/>
      <c r="G11" s="45">
        <f>SUM(G3:G10)</f>
        <v>2177078441.000003</v>
      </c>
      <c r="H11" s="45">
        <f>SUM(H3:H10)</f>
        <v>484252558.82001287</v>
      </c>
      <c r="I11" s="51">
        <f t="shared" si="1"/>
        <v>0.22243229720173974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5.75">
      <c r="A12" s="43"/>
      <c r="B12" s="43"/>
      <c r="C12" s="43"/>
      <c r="D12" s="43"/>
      <c r="E12" s="45"/>
      <c r="F12" s="45"/>
      <c r="G12" s="45"/>
      <c r="H12" s="45"/>
      <c r="I12" s="51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5.75">
      <c r="A13" s="43">
        <f>'Variable Input'!A11</f>
        <v>210023</v>
      </c>
      <c r="B13" s="43" t="str">
        <f>'Variable Input'!B11</f>
        <v>Anne Arundel Medical Center</v>
      </c>
      <c r="C13" s="43">
        <f>'Variable Input'!C11</f>
        <v>3</v>
      </c>
      <c r="D13" s="43">
        <f>'Variable Input'!D11</f>
        <v>3</v>
      </c>
      <c r="E13" s="45">
        <f>'Variable Input'!E11</f>
        <v>31103.2493376677</v>
      </c>
      <c r="F13" s="45">
        <f>'Variable Input'!F11</f>
        <v>11132.8598900003</v>
      </c>
      <c r="G13" s="45">
        <f aca="true" t="shared" si="2" ref="G13:G40">F13*E13</f>
        <v>346268116.99999917</v>
      </c>
      <c r="H13" s="45">
        <f>'Variable Input'!I11</f>
        <v>46389759.7700009</v>
      </c>
      <c r="I13" s="51">
        <f aca="true" t="shared" si="3" ref="I13:I41">H13/G13</f>
        <v>0.13397063573716494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5.75">
      <c r="A14" s="43">
        <f>'Variable Input'!A12</f>
        <v>210061</v>
      </c>
      <c r="B14" s="43" t="str">
        <f>'Variable Input'!B12</f>
        <v>Atlantic General Hospital</v>
      </c>
      <c r="C14" s="43">
        <f>'Variable Input'!C12</f>
        <v>3</v>
      </c>
      <c r="D14" s="43">
        <f>'Variable Input'!D12</f>
        <v>3</v>
      </c>
      <c r="E14" s="45">
        <f>'Variable Input'!E12</f>
        <v>6456.69010234116</v>
      </c>
      <c r="F14" s="45">
        <f>'Variable Input'!F12</f>
        <v>9668.18757142537</v>
      </c>
      <c r="G14" s="45">
        <f t="shared" si="2"/>
        <v>62424491</v>
      </c>
      <c r="H14" s="45">
        <f>'Variable Input'!I12</f>
        <v>10562689.1499997</v>
      </c>
      <c r="I14" s="51">
        <f t="shared" si="3"/>
        <v>0.1692074533695389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5.75">
      <c r="A15" s="43">
        <f>'Variable Input'!A13</f>
        <v>210039</v>
      </c>
      <c r="B15" s="43" t="str">
        <f>'Variable Input'!B13</f>
        <v>Calvert Memorial Hospital</v>
      </c>
      <c r="C15" s="43">
        <f>'Variable Input'!C13</f>
        <v>3</v>
      </c>
      <c r="D15" s="43">
        <f>'Variable Input'!D13</f>
        <v>3</v>
      </c>
      <c r="E15" s="45">
        <f>'Variable Input'!E13</f>
        <v>10760.715144833</v>
      </c>
      <c r="F15" s="45">
        <f>'Variable Input'!F13</f>
        <v>9480.1875736841</v>
      </c>
      <c r="G15" s="45">
        <f t="shared" si="2"/>
        <v>102013598.0000001</v>
      </c>
      <c r="H15" s="45">
        <f>'Variable Input'!I13</f>
        <v>19691080.6800006</v>
      </c>
      <c r="I15" s="51">
        <f t="shared" si="3"/>
        <v>0.19302407782931624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>
      <c r="A16" s="43">
        <f>'Variable Input'!A14</f>
        <v>210033</v>
      </c>
      <c r="B16" s="43" t="str">
        <f>'Variable Input'!B14</f>
        <v>Carroll Hospital Center</v>
      </c>
      <c r="C16" s="43">
        <f>'Variable Input'!C14</f>
        <v>3</v>
      </c>
      <c r="D16" s="43">
        <f>'Variable Input'!D14</f>
        <v>3</v>
      </c>
      <c r="E16" s="45">
        <f>'Variable Input'!E14</f>
        <v>16216.4572576009</v>
      </c>
      <c r="F16" s="45">
        <f>'Variable Input'!F14</f>
        <v>10598.580027055</v>
      </c>
      <c r="G16" s="45">
        <f t="shared" si="2"/>
        <v>171871420</v>
      </c>
      <c r="H16" s="45">
        <f>'Variable Input'!I14</f>
        <v>28380361.7700006</v>
      </c>
      <c r="I16" s="51">
        <f t="shared" si="3"/>
        <v>0.16512554425861262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5.75">
      <c r="A17" s="43">
        <f>'Variable Input'!A15</f>
        <v>210030</v>
      </c>
      <c r="B17" s="43" t="str">
        <f>'Variable Input'!B15</f>
        <v>Chester River Hospital Center</v>
      </c>
      <c r="C17" s="43">
        <f>'Variable Input'!C15</f>
        <v>3</v>
      </c>
      <c r="D17" s="43">
        <f>'Variable Input'!D15</f>
        <v>3</v>
      </c>
      <c r="E17" s="45">
        <f>'Variable Input'!E15</f>
        <v>4729.36368917787</v>
      </c>
      <c r="F17" s="45">
        <f>'Variable Input'!F15</f>
        <v>9737.80830291902</v>
      </c>
      <c r="G17" s="45">
        <f t="shared" si="2"/>
        <v>46053636.999999985</v>
      </c>
      <c r="H17" s="45">
        <f>'Variable Input'!I15</f>
        <v>10724199.59</v>
      </c>
      <c r="I17" s="51">
        <f t="shared" si="3"/>
        <v>0.23286325008380995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>
      <c r="A18" s="43">
        <f>'Variable Input'!A16</f>
        <v>210035</v>
      </c>
      <c r="B18" s="43" t="str">
        <f>'Variable Input'!B16</f>
        <v>Civista Medical Center</v>
      </c>
      <c r="C18" s="43">
        <f>'Variable Input'!C16</f>
        <v>3</v>
      </c>
      <c r="D18" s="43">
        <f>'Variable Input'!D16</f>
        <v>3</v>
      </c>
      <c r="E18" s="45">
        <f>'Variable Input'!E16</f>
        <v>10407.1097212738</v>
      </c>
      <c r="F18" s="45">
        <f>'Variable Input'!F16</f>
        <v>9344.18840624059</v>
      </c>
      <c r="G18" s="45">
        <f t="shared" si="2"/>
        <v>97245994.00000039</v>
      </c>
      <c r="H18" s="45">
        <f>'Variable Input'!I16</f>
        <v>23754895.8199997</v>
      </c>
      <c r="I18" s="51">
        <f t="shared" si="3"/>
        <v>0.24427634335250462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>
      <c r="A19" s="43">
        <f>'Variable Input'!A17</f>
        <v>210051</v>
      </c>
      <c r="B19" s="43" t="str">
        <f>'Variable Input'!B17</f>
        <v>Doctors Community Hospital</v>
      </c>
      <c r="C19" s="43">
        <f>'Variable Input'!C17</f>
        <v>3</v>
      </c>
      <c r="D19" s="43">
        <f>'Variable Input'!D17</f>
        <v>3</v>
      </c>
      <c r="E19" s="45">
        <f>'Variable Input'!E17</f>
        <v>13845.7602095498</v>
      </c>
      <c r="F19" s="45">
        <f>'Variable Input'!F17</f>
        <v>12571.1834789648</v>
      </c>
      <c r="G19" s="45">
        <f t="shared" si="2"/>
        <v>174057592.00000066</v>
      </c>
      <c r="H19" s="45">
        <f>'Variable Input'!I17</f>
        <v>42159445.15</v>
      </c>
      <c r="I19" s="51">
        <f t="shared" si="3"/>
        <v>0.24221549123809458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5.75">
      <c r="A20" s="43">
        <f>'Variable Input'!A18</f>
        <v>210010</v>
      </c>
      <c r="B20" s="43" t="str">
        <f>'Variable Input'!B18</f>
        <v>Dorchester General Hospital</v>
      </c>
      <c r="C20" s="43">
        <f>'Variable Input'!C18</f>
        <v>3</v>
      </c>
      <c r="D20" s="43">
        <f>'Variable Input'!D18</f>
        <v>3</v>
      </c>
      <c r="E20" s="45">
        <f>'Variable Input'!E18</f>
        <v>4822.31691181053</v>
      </c>
      <c r="F20" s="45">
        <f>'Variable Input'!F18</f>
        <v>9820.98996521961</v>
      </c>
      <c r="G20" s="45">
        <f t="shared" si="2"/>
        <v>47359926.00000004</v>
      </c>
      <c r="H20" s="45">
        <f>'Variable Input'!I18</f>
        <v>16351118.1999997</v>
      </c>
      <c r="I20" s="51">
        <f t="shared" si="3"/>
        <v>0.34525219063897367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5.75">
      <c r="A21" s="43">
        <f>'Variable Input'!A19</f>
        <v>210060</v>
      </c>
      <c r="B21" s="43" t="str">
        <f>'Variable Input'!B19</f>
        <v>Fort Washington Medical Center</v>
      </c>
      <c r="C21" s="43">
        <f>'Variable Input'!C19</f>
        <v>3</v>
      </c>
      <c r="D21" s="43">
        <f>'Variable Input'!D19</f>
        <v>3</v>
      </c>
      <c r="E21" s="45">
        <f>'Variable Input'!E19</f>
        <v>5568.79406915195</v>
      </c>
      <c r="F21" s="45">
        <f>'Variable Input'!F19</f>
        <v>6726.03952218043</v>
      </c>
      <c r="G21" s="45">
        <f t="shared" si="2"/>
        <v>37455928.99999999</v>
      </c>
      <c r="H21" s="45">
        <f>'Variable Input'!I19</f>
        <v>8008912.72000021</v>
      </c>
      <c r="I21" s="51">
        <f t="shared" si="3"/>
        <v>0.2138222955303074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5.75">
      <c r="A22" s="43">
        <f>'Variable Input'!A20</f>
        <v>210005</v>
      </c>
      <c r="B22" s="43" t="str">
        <f>'Variable Input'!B20</f>
        <v>Frederick Memorial Hospital</v>
      </c>
      <c r="C22" s="43">
        <f>'Variable Input'!C20</f>
        <v>3</v>
      </c>
      <c r="D22" s="43">
        <f>'Variable Input'!D20</f>
        <v>3</v>
      </c>
      <c r="E22" s="45">
        <f>'Variable Input'!E20</f>
        <v>23624.1880612578</v>
      </c>
      <c r="F22" s="45">
        <f>'Variable Input'!F20</f>
        <v>10562.7762254918</v>
      </c>
      <c r="G22" s="45">
        <f t="shared" si="2"/>
        <v>249537012.0000011</v>
      </c>
      <c r="H22" s="45">
        <f>'Variable Input'!I20</f>
        <v>47164003.11</v>
      </c>
      <c r="I22" s="51">
        <f t="shared" si="3"/>
        <v>0.18900604255852752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5.75">
      <c r="A23" s="43">
        <f>'Variable Input'!A21</f>
        <v>210017</v>
      </c>
      <c r="B23" s="43" t="str">
        <f>'Variable Input'!B21</f>
        <v>Garrett County Memorial Hospital</v>
      </c>
      <c r="C23" s="43">
        <f>'Variable Input'!C21</f>
        <v>3</v>
      </c>
      <c r="D23" s="43">
        <f>'Variable Input'!D21</f>
        <v>3</v>
      </c>
      <c r="E23" s="45">
        <f>'Variable Input'!E21</f>
        <v>4357.91815329549</v>
      </c>
      <c r="F23" s="45">
        <f>'Variable Input'!F21</f>
        <v>8043.25546442251</v>
      </c>
      <c r="G23" s="45">
        <f t="shared" si="2"/>
        <v>35051849</v>
      </c>
      <c r="H23" s="45">
        <f>'Variable Input'!I21</f>
        <v>9626671.12</v>
      </c>
      <c r="I23" s="51">
        <f t="shared" si="3"/>
        <v>0.2746408932664294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43">
        <f>'Variable Input'!A22</f>
        <v>210006</v>
      </c>
      <c r="B24" s="43" t="str">
        <f>'Variable Input'!B22</f>
        <v>Harford Memorial Hospital</v>
      </c>
      <c r="C24" s="43">
        <f>'Variable Input'!C22</f>
        <v>3</v>
      </c>
      <c r="D24" s="43">
        <f>'Variable Input'!D22</f>
        <v>3</v>
      </c>
      <c r="E24" s="45">
        <f>'Variable Input'!E22</f>
        <v>8557.43831373778</v>
      </c>
      <c r="F24" s="45">
        <f>'Variable Input'!F22</f>
        <v>10055.1086487956</v>
      </c>
      <c r="G24" s="45">
        <f t="shared" si="2"/>
        <v>86045971.9999996</v>
      </c>
      <c r="H24" s="45">
        <f>'Variable Input'!I22</f>
        <v>21618442.04</v>
      </c>
      <c r="I24" s="51">
        <f t="shared" si="3"/>
        <v>0.25124292907052176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5.75">
      <c r="A25" s="43">
        <f>'Variable Input'!A23</f>
        <v>210048</v>
      </c>
      <c r="B25" s="43" t="str">
        <f>'Variable Input'!B23</f>
        <v>Howard County General Hospital</v>
      </c>
      <c r="C25" s="43">
        <f>'Variable Input'!C23</f>
        <v>3</v>
      </c>
      <c r="D25" s="43">
        <f>'Variable Input'!D23</f>
        <v>3</v>
      </c>
      <c r="E25" s="45">
        <f>'Variable Input'!E23</f>
        <v>22702.1857731609</v>
      </c>
      <c r="F25" s="45">
        <f>'Variable Input'!F23</f>
        <v>9701.64658155443</v>
      </c>
      <c r="G25" s="45">
        <f t="shared" si="2"/>
        <v>220248583.0000001</v>
      </c>
      <c r="H25" s="45">
        <f>'Variable Input'!I23</f>
        <v>44501284.1399997</v>
      </c>
      <c r="I25" s="51">
        <f t="shared" si="3"/>
        <v>0.20205026308841081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.75">
      <c r="A26" s="43">
        <f>'Variable Input'!A24</f>
        <v>210055</v>
      </c>
      <c r="B26" s="43" t="str">
        <f>'Variable Input'!B24</f>
        <v>Laurel Regional Hospital</v>
      </c>
      <c r="C26" s="43">
        <f>'Variable Input'!C24</f>
        <v>3</v>
      </c>
      <c r="D26" s="43">
        <f>'Variable Input'!D24</f>
        <v>3</v>
      </c>
      <c r="E26" s="45">
        <f>'Variable Input'!E24</f>
        <v>8679.00746711352</v>
      </c>
      <c r="F26" s="45">
        <f>'Variable Input'!F24</f>
        <v>10894.484232014</v>
      </c>
      <c r="G26" s="45">
        <f t="shared" si="2"/>
        <v>94553310.00000001</v>
      </c>
      <c r="H26" s="45">
        <f>'Variable Input'!I24</f>
        <v>29437465.8099999</v>
      </c>
      <c r="I26" s="51">
        <f t="shared" si="3"/>
        <v>0.311331943958386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5.75">
      <c r="A27" s="43">
        <f>'Variable Input'!A25</f>
        <v>210045</v>
      </c>
      <c r="B27" s="43" t="str">
        <f>'Variable Input'!B25</f>
        <v>McCready Memorial Hospital</v>
      </c>
      <c r="C27" s="43">
        <f>'Variable Input'!C25</f>
        <v>3</v>
      </c>
      <c r="D27" s="43">
        <f>'Variable Input'!D25</f>
        <v>3</v>
      </c>
      <c r="E27" s="45">
        <f>'Variable Input'!E25</f>
        <v>1819.77879075918</v>
      </c>
      <c r="F27" s="45">
        <f>'Variable Input'!F25</f>
        <v>8226.61417751467</v>
      </c>
      <c r="G27" s="45">
        <f t="shared" si="2"/>
        <v>14970617.999999972</v>
      </c>
      <c r="H27" s="45">
        <f>'Variable Input'!I25</f>
        <v>5110181.08000003</v>
      </c>
      <c r="I27" s="51">
        <f t="shared" si="3"/>
        <v>0.3413473698948193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5.75">
      <c r="A28" s="43">
        <f>'Variable Input'!A26</f>
        <v>210037</v>
      </c>
      <c r="B28" s="43" t="str">
        <f>'Variable Input'!B26</f>
        <v>Memorial Hospital at Easton</v>
      </c>
      <c r="C28" s="43">
        <f>'Variable Input'!C26</f>
        <v>3</v>
      </c>
      <c r="D28" s="43">
        <f>'Variable Input'!D26</f>
        <v>3</v>
      </c>
      <c r="E28" s="45">
        <f>'Variable Input'!E26</f>
        <v>12813.4626856755</v>
      </c>
      <c r="F28" s="45">
        <f>'Variable Input'!F26</f>
        <v>10972.6308531087</v>
      </c>
      <c r="G28" s="45">
        <f t="shared" si="2"/>
        <v>140597396.00000006</v>
      </c>
      <c r="H28" s="45">
        <f>'Variable Input'!I26</f>
        <v>31273102.0600003</v>
      </c>
      <c r="I28" s="51">
        <f t="shared" si="3"/>
        <v>0.2224301654918295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5.75">
      <c r="A29" s="43">
        <f>'Variable Input'!A27</f>
        <v>210018</v>
      </c>
      <c r="B29" s="43" t="str">
        <f>'Variable Input'!B27</f>
        <v>Montgomery General Hospital</v>
      </c>
      <c r="C29" s="43">
        <f>'Variable Input'!C27</f>
        <v>3</v>
      </c>
      <c r="D29" s="43">
        <f>'Variable Input'!D27</f>
        <v>3</v>
      </c>
      <c r="E29" s="45">
        <f>'Variable Input'!E27</f>
        <v>11523.9203462846</v>
      </c>
      <c r="F29" s="45">
        <f>'Variable Input'!F27</f>
        <v>11534.9401944502</v>
      </c>
      <c r="G29" s="45">
        <f t="shared" si="2"/>
        <v>132927732.0000007</v>
      </c>
      <c r="H29" s="45">
        <f>'Variable Input'!I27</f>
        <v>25191091.77</v>
      </c>
      <c r="I29" s="51">
        <f t="shared" si="3"/>
        <v>0.1895096786124348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.75">
      <c r="A30" s="43">
        <f>'Variable Input'!A28</f>
        <v>210040</v>
      </c>
      <c r="B30" s="43" t="str">
        <f>'Variable Input'!B28</f>
        <v>Northwest Hospital Center</v>
      </c>
      <c r="C30" s="43">
        <f>'Variable Input'!C28</f>
        <v>3</v>
      </c>
      <c r="D30" s="43">
        <f>'Variable Input'!D28</f>
        <v>3</v>
      </c>
      <c r="E30" s="45">
        <f>'Variable Input'!E28</f>
        <v>15628.6542536538</v>
      </c>
      <c r="F30" s="45">
        <f>'Variable Input'!F28</f>
        <v>12118.3329623996</v>
      </c>
      <c r="G30" s="45">
        <f t="shared" si="2"/>
        <v>189393235.99999955</v>
      </c>
      <c r="H30" s="45">
        <f>'Variable Input'!I28</f>
        <v>58376294.6000003</v>
      </c>
      <c r="I30" s="51">
        <f t="shared" si="3"/>
        <v>0.3082279802220626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15.75">
      <c r="A31" s="43">
        <f>'Variable Input'!A29</f>
        <v>210019</v>
      </c>
      <c r="B31" s="43" t="str">
        <f>'Variable Input'!B29</f>
        <v>Peninsula Regional Medical Center</v>
      </c>
      <c r="C31" s="43">
        <f>'Variable Input'!C29</f>
        <v>3</v>
      </c>
      <c r="D31" s="43">
        <f>'Variable Input'!D29</f>
        <v>3</v>
      </c>
      <c r="E31" s="45">
        <f>'Variable Input'!E29</f>
        <v>27620.3937567362</v>
      </c>
      <c r="F31" s="45">
        <f>'Variable Input'!F29</f>
        <v>11503.2508514659</v>
      </c>
      <c r="G31" s="45">
        <f t="shared" si="2"/>
        <v>317724317.99999917</v>
      </c>
      <c r="H31" s="45">
        <f>'Variable Input'!I29</f>
        <v>81474518.0599998</v>
      </c>
      <c r="I31" s="51">
        <f t="shared" si="3"/>
        <v>0.25643148303177726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5.75">
      <c r="A32" s="43">
        <f>'Variable Input'!A30</f>
        <v>210057</v>
      </c>
      <c r="B32" s="43" t="str">
        <f>'Variable Input'!B30</f>
        <v>Shady Grove Adventist Hospital</v>
      </c>
      <c r="C32" s="43">
        <f>'Variable Input'!C30</f>
        <v>3</v>
      </c>
      <c r="D32" s="43">
        <f>'Variable Input'!D30</f>
        <v>3</v>
      </c>
      <c r="E32" s="45">
        <f>'Variable Input'!E30</f>
        <v>29225.7853608377</v>
      </c>
      <c r="F32" s="45">
        <f>'Variable Input'!F30</f>
        <v>10730.3785382694</v>
      </c>
      <c r="G32" s="45">
        <f t="shared" si="2"/>
        <v>313603740.0000009</v>
      </c>
      <c r="H32" s="45">
        <f>'Variable Input'!I30</f>
        <v>77574611.1300037</v>
      </c>
      <c r="I32" s="51">
        <f t="shared" si="3"/>
        <v>0.24736507010408576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15.75">
      <c r="A33" s="43">
        <f>'Variable Input'!A31</f>
        <v>210054</v>
      </c>
      <c r="B33" s="43" t="str">
        <f>'Variable Input'!B31</f>
        <v>Southern Maryland Hospital Center</v>
      </c>
      <c r="C33" s="43">
        <f>'Variable Input'!C31</f>
        <v>3</v>
      </c>
      <c r="D33" s="43">
        <f>'Variable Input'!D31</f>
        <v>3</v>
      </c>
      <c r="E33" s="45">
        <f>'Variable Input'!E31</f>
        <v>18579.7593939342</v>
      </c>
      <c r="F33" s="45">
        <f>'Variable Input'!F31</f>
        <v>9613.40689149682</v>
      </c>
      <c r="G33" s="45">
        <f t="shared" si="2"/>
        <v>178614786.99999982</v>
      </c>
      <c r="H33" s="45">
        <f>'Variable Input'!I31</f>
        <v>52959228.3599984</v>
      </c>
      <c r="I33" s="51">
        <f t="shared" si="3"/>
        <v>0.29649968655729747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5.75">
      <c r="A34" s="43">
        <f>'Variable Input'!A32</f>
        <v>210007</v>
      </c>
      <c r="B34" s="43" t="str">
        <f>'Variable Input'!B32</f>
        <v>St. Joseph Medical Center</v>
      </c>
      <c r="C34" s="43">
        <f>'Variable Input'!C32</f>
        <v>3</v>
      </c>
      <c r="D34" s="43">
        <f>'Variable Input'!D32</f>
        <v>3</v>
      </c>
      <c r="E34" s="45">
        <f>'Variable Input'!E32</f>
        <v>22841.392329409</v>
      </c>
      <c r="F34" s="45">
        <f>'Variable Input'!F32</f>
        <v>13454.5480226403</v>
      </c>
      <c r="G34" s="45">
        <f t="shared" si="2"/>
        <v>307320610.00000113</v>
      </c>
      <c r="H34" s="45">
        <f>'Variable Input'!I32</f>
        <v>35037096.2100001</v>
      </c>
      <c r="I34" s="51">
        <f t="shared" si="3"/>
        <v>0.11400828668796398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5.75">
      <c r="A35" s="43">
        <f>'Variable Input'!A33</f>
        <v>210028</v>
      </c>
      <c r="B35" s="43" t="str">
        <f>'Variable Input'!B33</f>
        <v>St. Mary's Hospital</v>
      </c>
      <c r="C35" s="43">
        <f>'Variable Input'!C33</f>
        <v>3</v>
      </c>
      <c r="D35" s="43">
        <f>'Variable Input'!D33</f>
        <v>3</v>
      </c>
      <c r="E35" s="45">
        <f>'Variable Input'!E33</f>
        <v>11888.1915590896</v>
      </c>
      <c r="F35" s="45">
        <f>'Variable Input'!F33</f>
        <v>8864.03978908209</v>
      </c>
      <c r="G35" s="45">
        <f t="shared" si="2"/>
        <v>105377403.00000006</v>
      </c>
      <c r="H35" s="45">
        <f>'Variable Input'!I33</f>
        <v>25045028.4900004</v>
      </c>
      <c r="I35" s="51">
        <f t="shared" si="3"/>
        <v>0.23766982082487254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15.75">
      <c r="A36" s="43">
        <f>'Variable Input'!A34</f>
        <v>210032</v>
      </c>
      <c r="B36" s="43" t="str">
        <f>'Variable Input'!B34</f>
        <v>Union of Cecil</v>
      </c>
      <c r="C36" s="43">
        <f>'Variable Input'!C34</f>
        <v>3</v>
      </c>
      <c r="D36" s="43">
        <f>'Variable Input'!D34</f>
        <v>3</v>
      </c>
      <c r="E36" s="45">
        <f>'Variable Input'!E34</f>
        <v>11758.7877803077</v>
      </c>
      <c r="F36" s="45">
        <f>'Variable Input'!F34</f>
        <v>9609.69787967744</v>
      </c>
      <c r="G36" s="45">
        <f t="shared" si="2"/>
        <v>112998397.99999991</v>
      </c>
      <c r="H36" s="45">
        <f>'Variable Input'!I34</f>
        <v>36020473.8100014</v>
      </c>
      <c r="I36" s="51">
        <f t="shared" si="3"/>
        <v>0.31876977415203206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5.75">
      <c r="A37" s="43">
        <f>'Variable Input'!A35</f>
        <v>210049</v>
      </c>
      <c r="B37" s="43" t="str">
        <f>'Variable Input'!B35</f>
        <v>Upper Chesapeake Medical Center</v>
      </c>
      <c r="C37" s="43">
        <f>'Variable Input'!C35</f>
        <v>3</v>
      </c>
      <c r="D37" s="43">
        <f>'Variable Input'!D35</f>
        <v>3</v>
      </c>
      <c r="E37" s="45">
        <f>'Variable Input'!E35</f>
        <v>18185.2332573477</v>
      </c>
      <c r="F37" s="45">
        <f>'Variable Input'!F35</f>
        <v>10120.8025982089</v>
      </c>
      <c r="G37" s="45">
        <f t="shared" si="2"/>
        <v>184049155.9999995</v>
      </c>
      <c r="H37" s="45">
        <f>'Variable Input'!I35</f>
        <v>28669593.3999997</v>
      </c>
      <c r="I37" s="51">
        <f t="shared" si="3"/>
        <v>0.15577139294243642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5.75">
      <c r="A38" s="43">
        <f>'Variable Input'!A36</f>
        <v>210016</v>
      </c>
      <c r="B38" s="43" t="str">
        <f>'Variable Input'!B36</f>
        <v>Washington Adventist Hospital</v>
      </c>
      <c r="C38" s="43">
        <f>'Variable Input'!C36</f>
        <v>3</v>
      </c>
      <c r="D38" s="43">
        <f>'Variable Input'!D36</f>
        <v>3</v>
      </c>
      <c r="E38" s="45">
        <f>'Variable Input'!E36</f>
        <v>18392.7167261104</v>
      </c>
      <c r="F38" s="45">
        <f>'Variable Input'!F36</f>
        <v>13188.250741428</v>
      </c>
      <c r="G38" s="45">
        <f t="shared" si="2"/>
        <v>242567760.0000007</v>
      </c>
      <c r="H38" s="45">
        <f>'Variable Input'!I36</f>
        <v>88528481.7299993</v>
      </c>
      <c r="I38" s="51">
        <f t="shared" si="3"/>
        <v>0.36496392484309975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5.75">
      <c r="A39" s="43">
        <f>'Variable Input'!A37</f>
        <v>210001</v>
      </c>
      <c r="B39" s="43" t="str">
        <f>'Variable Input'!B37</f>
        <v>Washington County Hospital</v>
      </c>
      <c r="C39" s="43">
        <f>'Variable Input'!C37</f>
        <v>3</v>
      </c>
      <c r="D39" s="43">
        <f>'Variable Input'!D37</f>
        <v>3</v>
      </c>
      <c r="E39" s="45">
        <f>'Variable Input'!E37</f>
        <v>20530.5956143061</v>
      </c>
      <c r="F39" s="45">
        <f>'Variable Input'!F37</f>
        <v>10557.3584455078</v>
      </c>
      <c r="G39" s="45">
        <f t="shared" si="2"/>
        <v>216748856.9999999</v>
      </c>
      <c r="H39" s="45">
        <f>'Variable Input'!I37</f>
        <v>51896042.4700002</v>
      </c>
      <c r="I39" s="51">
        <f t="shared" si="3"/>
        <v>0.23942937087783683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5.75">
      <c r="A40" s="43">
        <f>'Variable Input'!A38</f>
        <v>210027</v>
      </c>
      <c r="B40" s="43" t="str">
        <f>'Variable Input'!B38</f>
        <v>Western Maryland Regional Medical Center</v>
      </c>
      <c r="C40" s="43">
        <f>'Variable Input'!C38</f>
        <v>3</v>
      </c>
      <c r="D40" s="43">
        <f>'Variable Input'!D38</f>
        <v>3</v>
      </c>
      <c r="E40" s="45">
        <f>'Variable Input'!E38</f>
        <v>20332.650755822</v>
      </c>
      <c r="F40" s="45">
        <f>'Variable Input'!F38</f>
        <v>11309.6734784645</v>
      </c>
      <c r="G40" s="45">
        <f t="shared" si="2"/>
        <v>229955641.00000122</v>
      </c>
      <c r="H40" s="45">
        <f>'Variable Input'!I38</f>
        <v>50925007.5000003</v>
      </c>
      <c r="I40" s="51">
        <f t="shared" si="3"/>
        <v>0.2214557872054986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5.75">
      <c r="A41" s="43"/>
      <c r="B41" s="23"/>
      <c r="C41" s="23"/>
      <c r="D41" s="23"/>
      <c r="E41" s="45"/>
      <c r="F41" s="45"/>
      <c r="G41" s="45">
        <f>SUM(G13:G40)</f>
        <v>4457037082.000004</v>
      </c>
      <c r="H41" s="45">
        <f>SUM(H13:H40)</f>
        <v>1006451079.7400048</v>
      </c>
      <c r="I41" s="51">
        <f t="shared" si="3"/>
        <v>0.22581169086625155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5.75">
      <c r="A42" s="43"/>
      <c r="B42" s="23"/>
      <c r="C42" s="23"/>
      <c r="D42" s="23"/>
      <c r="E42" s="45"/>
      <c r="F42" s="45"/>
      <c r="G42" s="45"/>
      <c r="H42" s="45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5.75">
      <c r="A43" s="43">
        <f>'Variable Input'!A39</f>
        <v>210013</v>
      </c>
      <c r="B43" s="43" t="str">
        <f>'Variable Input'!B39</f>
        <v>Bon Secours Hospital</v>
      </c>
      <c r="C43" s="43">
        <f>'Variable Input'!C39</f>
        <v>4</v>
      </c>
      <c r="D43" s="43">
        <f>'Variable Input'!D39</f>
        <v>4</v>
      </c>
      <c r="E43" s="45">
        <f>'Variable Input'!E39</f>
        <v>8659.49310628826</v>
      </c>
      <c r="F43" s="45">
        <f>'Variable Input'!F39</f>
        <v>12025.0823832151</v>
      </c>
      <c r="G43" s="45">
        <f aca="true" t="shared" si="4" ref="G43:G50">F43*E43</f>
        <v>104131117.99999957</v>
      </c>
      <c r="H43" s="45">
        <f>'Variable Input'!I39</f>
        <v>74321978.0899994</v>
      </c>
      <c r="I43" s="51">
        <f aca="true" t="shared" si="5" ref="I43:I51">H43/G43</f>
        <v>0.7137345638601489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5.75">
      <c r="A44" s="43">
        <f>'Variable Input'!A40</f>
        <v>210034</v>
      </c>
      <c r="B44" s="43" t="str">
        <f>'Variable Input'!B40</f>
        <v>Harbor Hospital Center</v>
      </c>
      <c r="C44" s="43">
        <f>'Variable Input'!C40</f>
        <v>4</v>
      </c>
      <c r="D44" s="43">
        <f>'Variable Input'!D40</f>
        <v>4</v>
      </c>
      <c r="E44" s="45">
        <f>'Variable Input'!E40</f>
        <v>15946.6628442832</v>
      </c>
      <c r="F44" s="45">
        <f>'Variable Input'!F40</f>
        <v>11023.0067391822</v>
      </c>
      <c r="G44" s="45">
        <f t="shared" si="4"/>
        <v>175780172.0000001</v>
      </c>
      <c r="H44" s="45">
        <f>'Variable Input'!I40</f>
        <v>70718655.4300013</v>
      </c>
      <c r="I44" s="51">
        <f t="shared" si="5"/>
        <v>0.4023130403467876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5.75">
      <c r="A45" s="43">
        <f>'Variable Input'!A41</f>
        <v>210029</v>
      </c>
      <c r="B45" s="43" t="str">
        <f>'Variable Input'!B41</f>
        <v>Johns Hopkins Bayview Medical Center</v>
      </c>
      <c r="C45" s="43">
        <f>'Variable Input'!C41</f>
        <v>4</v>
      </c>
      <c r="D45" s="43">
        <f>'Variable Input'!D41</f>
        <v>5</v>
      </c>
      <c r="E45" s="45">
        <f>'Variable Input'!E41</f>
        <v>36838.2634747672</v>
      </c>
      <c r="F45" s="45">
        <f>'Variable Input'!F41</f>
        <v>10458.5100832426</v>
      </c>
      <c r="G45" s="45">
        <f t="shared" si="4"/>
        <v>385273350.0000003</v>
      </c>
      <c r="H45" s="45">
        <f>'Variable Input'!I41</f>
        <v>142140473.080002</v>
      </c>
      <c r="I45" s="51">
        <f t="shared" si="5"/>
        <v>0.3689340907695845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5.75">
      <c r="A46" s="43">
        <f>'Variable Input'!A42</f>
        <v>210038</v>
      </c>
      <c r="B46" s="43" t="str">
        <f>'Variable Input'!B42</f>
        <v>Maryland General Hospital</v>
      </c>
      <c r="C46" s="43">
        <f>'Variable Input'!C42</f>
        <v>4</v>
      </c>
      <c r="D46" s="43">
        <f>'Variable Input'!D42</f>
        <v>4</v>
      </c>
      <c r="E46" s="45">
        <f>'Variable Input'!E42</f>
        <v>12589.5871050961</v>
      </c>
      <c r="F46" s="45">
        <f>'Variable Input'!F42</f>
        <v>12250.6271820121</v>
      </c>
      <c r="G46" s="45">
        <f t="shared" si="4"/>
        <v>154230337.9999993</v>
      </c>
      <c r="H46" s="45">
        <f>'Variable Input'!I42</f>
        <v>101859207.910001</v>
      </c>
      <c r="I46" s="51">
        <f t="shared" si="5"/>
        <v>0.660435613582079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5.75">
      <c r="A47" s="43">
        <f>'Variable Input'!A43</f>
        <v>210008</v>
      </c>
      <c r="B47" s="43" t="str">
        <f>'Variable Input'!B43</f>
        <v>Mercy Medical Center</v>
      </c>
      <c r="C47" s="43">
        <f>'Variable Input'!C43</f>
        <v>4</v>
      </c>
      <c r="D47" s="43">
        <f>'Variable Input'!D43</f>
        <v>5</v>
      </c>
      <c r="E47" s="45">
        <f>'Variable Input'!E43</f>
        <v>30179.2790111066</v>
      </c>
      <c r="F47" s="45">
        <f>'Variable Input'!F43</f>
        <v>10749.1639505574</v>
      </c>
      <c r="G47" s="45">
        <f t="shared" si="4"/>
        <v>324402018.00000066</v>
      </c>
      <c r="H47" s="45">
        <f>'Variable Input'!I43</f>
        <v>92726275.8699964</v>
      </c>
      <c r="I47" s="51">
        <f t="shared" si="5"/>
        <v>0.2858375433102152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15.75">
      <c r="A48" s="43">
        <f>'Variable Input'!A44</f>
        <v>210003</v>
      </c>
      <c r="B48" s="43" t="str">
        <f>'Variable Input'!B44</f>
        <v>Prince Georges Hospital Center</v>
      </c>
      <c r="C48" s="43">
        <f>'Variable Input'!C44</f>
        <v>4</v>
      </c>
      <c r="D48" s="43">
        <f>'Variable Input'!D44</f>
        <v>5</v>
      </c>
      <c r="E48" s="45">
        <f>'Variable Input'!E44</f>
        <v>16282.7346867194</v>
      </c>
      <c r="F48" s="45">
        <f>'Variable Input'!F44</f>
        <v>13203.7081692028</v>
      </c>
      <c r="G48" s="45">
        <f t="shared" si="4"/>
        <v>214992476.99999872</v>
      </c>
      <c r="H48" s="45">
        <f>'Variable Input'!I44</f>
        <v>106653040.990001</v>
      </c>
      <c r="I48" s="51">
        <f t="shared" si="5"/>
        <v>0.4960780138832562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5.75">
      <c r="A49" s="43">
        <f>'Variable Input'!A45</f>
        <v>210012</v>
      </c>
      <c r="B49" s="43" t="str">
        <f>'Variable Input'!B45</f>
        <v>Sinai Hospital</v>
      </c>
      <c r="C49" s="43">
        <f>'Variable Input'!C45</f>
        <v>4</v>
      </c>
      <c r="D49" s="43">
        <f>'Variable Input'!D45</f>
        <v>5</v>
      </c>
      <c r="E49" s="45">
        <f>'Variable Input'!E45</f>
        <v>28853.500790994</v>
      </c>
      <c r="F49" s="45">
        <f>'Variable Input'!F45</f>
        <v>16658.7704376596</v>
      </c>
      <c r="G49" s="45">
        <f t="shared" si="4"/>
        <v>480663845.99999875</v>
      </c>
      <c r="H49" s="45">
        <f>'Variable Input'!I45</f>
        <v>168420302.120001</v>
      </c>
      <c r="I49" s="51">
        <f t="shared" si="5"/>
        <v>0.35039103423643275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5.75">
      <c r="A50" s="43">
        <f>'Variable Input'!A46</f>
        <v>210024</v>
      </c>
      <c r="B50" s="43" t="str">
        <f>'Variable Input'!B46</f>
        <v>Union Memorial Hospital</v>
      </c>
      <c r="C50" s="43">
        <f>'Variable Input'!C46</f>
        <v>4</v>
      </c>
      <c r="D50" s="43">
        <f>'Variable Input'!D46</f>
        <v>5</v>
      </c>
      <c r="E50" s="45">
        <f>'Variable Input'!E46</f>
        <v>19984.1838566065</v>
      </c>
      <c r="F50" s="45">
        <f>'Variable Input'!F46</f>
        <v>16244.3746679543</v>
      </c>
      <c r="G50" s="45">
        <f t="shared" si="4"/>
        <v>324630569.99999994</v>
      </c>
      <c r="H50" s="45">
        <f>'Variable Input'!I46</f>
        <v>89287998.7000012</v>
      </c>
      <c r="I50" s="51">
        <f t="shared" si="5"/>
        <v>0.27504494940202706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5.75">
      <c r="A51" s="43"/>
      <c r="B51" s="23"/>
      <c r="C51" s="23"/>
      <c r="D51" s="23"/>
      <c r="E51" s="45"/>
      <c r="F51" s="45"/>
      <c r="G51" s="45">
        <f>SUM(G43:G50)</f>
        <v>2164103888.9999976</v>
      </c>
      <c r="H51" s="45">
        <f>SUM(H43:H50)</f>
        <v>846127932.1900033</v>
      </c>
      <c r="I51" s="51">
        <f t="shared" si="5"/>
        <v>0.39098304683560603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5.75">
      <c r="A52" s="43"/>
      <c r="B52" s="23"/>
      <c r="C52" s="23"/>
      <c r="D52" s="23"/>
      <c r="E52" s="45"/>
      <c r="F52" s="45"/>
      <c r="G52" s="45"/>
      <c r="H52" s="45"/>
      <c r="I52" s="51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5.75">
      <c r="A53" s="43">
        <f>'Variable Input'!A47</f>
        <v>910029</v>
      </c>
      <c r="B53" s="43" t="str">
        <f>'Variable Input'!B47</f>
        <v>Johns Hopkins Bayview Medical Center</v>
      </c>
      <c r="C53" s="43">
        <f>'Variable Input'!C47</f>
        <v>4</v>
      </c>
      <c r="D53" s="43">
        <f>'Variable Input'!D47</f>
        <v>5</v>
      </c>
      <c r="E53" s="45">
        <f>'Variable Input'!E47</f>
        <v>36838.2634747672</v>
      </c>
      <c r="F53" s="45">
        <f>'Variable Input'!F47</f>
        <v>10458.5100832426</v>
      </c>
      <c r="G53" s="45">
        <f aca="true" t="shared" si="6" ref="G53:G59">F53*E53</f>
        <v>385273350.0000003</v>
      </c>
      <c r="H53" s="45">
        <f>'Variable Input'!I47</f>
        <v>142140473.080002</v>
      </c>
      <c r="I53" s="51">
        <f aca="true" t="shared" si="7" ref="I53:I60">H53/G53</f>
        <v>0.3689340907695845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.75">
      <c r="A54" s="43">
        <f>'Variable Input'!A48</f>
        <v>210009</v>
      </c>
      <c r="B54" s="43" t="str">
        <f>'Variable Input'!B48</f>
        <v>Johns Hopkins Hospital</v>
      </c>
      <c r="C54" s="43">
        <f>'Variable Input'!C48</f>
        <v>5</v>
      </c>
      <c r="D54" s="43">
        <f>'Variable Input'!D48</f>
        <v>5</v>
      </c>
      <c r="E54" s="45">
        <f>'Variable Input'!E48</f>
        <v>69951.8305946143</v>
      </c>
      <c r="F54" s="45">
        <f>'Variable Input'!F48</f>
        <v>18047.0017334642</v>
      </c>
      <c r="G54" s="45">
        <f t="shared" si="6"/>
        <v>1262420807.999998</v>
      </c>
      <c r="H54" s="45">
        <f>'Variable Input'!I48</f>
        <v>343811497.829988</v>
      </c>
      <c r="I54" s="51">
        <f t="shared" si="7"/>
        <v>0.27234302195531346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5.75">
      <c r="A55" s="43">
        <f>'Variable Input'!A49</f>
        <v>910008</v>
      </c>
      <c r="B55" s="43" t="str">
        <f>'Variable Input'!B49</f>
        <v>Mercy Medical Center</v>
      </c>
      <c r="C55" s="43">
        <f>'Variable Input'!C49</f>
        <v>4</v>
      </c>
      <c r="D55" s="43">
        <f>'Variable Input'!D49</f>
        <v>5</v>
      </c>
      <c r="E55" s="45">
        <f>'Variable Input'!E49</f>
        <v>30179.2790111066</v>
      </c>
      <c r="F55" s="45">
        <f>'Variable Input'!F49</f>
        <v>10749.1639505574</v>
      </c>
      <c r="G55" s="45">
        <f t="shared" si="6"/>
        <v>324402018.00000066</v>
      </c>
      <c r="H55" s="45">
        <f>'Variable Input'!I49</f>
        <v>92726275.8699964</v>
      </c>
      <c r="I55" s="51">
        <f t="shared" si="7"/>
        <v>0.2858375433102152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5.75">
      <c r="A56" s="43">
        <f>'Variable Input'!A50</f>
        <v>910003</v>
      </c>
      <c r="B56" s="43" t="str">
        <f>'Variable Input'!B50</f>
        <v>Prince Georges Hospital Center</v>
      </c>
      <c r="C56" s="43">
        <f>'Variable Input'!C50</f>
        <v>4</v>
      </c>
      <c r="D56" s="43">
        <f>'Variable Input'!D50</f>
        <v>5</v>
      </c>
      <c r="E56" s="45">
        <f>'Variable Input'!E50</f>
        <v>16282.7346867194</v>
      </c>
      <c r="F56" s="45">
        <f>'Variable Input'!F50</f>
        <v>13203.7081692028</v>
      </c>
      <c r="G56" s="45">
        <f t="shared" si="6"/>
        <v>214992476.99999872</v>
      </c>
      <c r="H56" s="45">
        <f>'Variable Input'!I50</f>
        <v>106653040.990001</v>
      </c>
      <c r="I56" s="51">
        <f t="shared" si="7"/>
        <v>0.4960780138832562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5.75">
      <c r="A57" s="43">
        <f>'Variable Input'!A51</f>
        <v>910012</v>
      </c>
      <c r="B57" s="43" t="str">
        <f>'Variable Input'!B51</f>
        <v>Sinai Hospital</v>
      </c>
      <c r="C57" s="43">
        <f>'Variable Input'!C51</f>
        <v>4</v>
      </c>
      <c r="D57" s="43">
        <f>'Variable Input'!D51</f>
        <v>5</v>
      </c>
      <c r="E57" s="45">
        <f>'Variable Input'!E51</f>
        <v>28853.500790994</v>
      </c>
      <c r="F57" s="45">
        <f>'Variable Input'!F51</f>
        <v>16658.7704376596</v>
      </c>
      <c r="G57" s="45">
        <f t="shared" si="6"/>
        <v>480663845.99999875</v>
      </c>
      <c r="H57" s="45">
        <f>'Variable Input'!I51</f>
        <v>168420302.120001</v>
      </c>
      <c r="I57" s="51">
        <f t="shared" si="7"/>
        <v>0.35039103423643275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5.75">
      <c r="A58" s="43">
        <f>'Variable Input'!A52</f>
        <v>910024</v>
      </c>
      <c r="B58" s="43" t="str">
        <f>'Variable Input'!B52</f>
        <v>Union Memorial Hospital</v>
      </c>
      <c r="C58" s="43">
        <f>'Variable Input'!C52</f>
        <v>4</v>
      </c>
      <c r="D58" s="43">
        <f>'Variable Input'!D52</f>
        <v>5</v>
      </c>
      <c r="E58" s="45">
        <f>'Variable Input'!E52</f>
        <v>19984.1838566065</v>
      </c>
      <c r="F58" s="45">
        <f>'Variable Input'!F52</f>
        <v>16244.3746679543</v>
      </c>
      <c r="G58" s="45">
        <f t="shared" si="6"/>
        <v>324630569.99999994</v>
      </c>
      <c r="H58" s="45">
        <f>'Variable Input'!I52</f>
        <v>89287998.7000012</v>
      </c>
      <c r="I58" s="51">
        <f t="shared" si="7"/>
        <v>0.27504494940202706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5.75">
      <c r="A59" s="43">
        <f>'Variable Input'!A53</f>
        <v>210002</v>
      </c>
      <c r="B59" s="43" t="str">
        <f>'Variable Input'!B53</f>
        <v>University of Maryland Hospital</v>
      </c>
      <c r="C59" s="43">
        <f>'Variable Input'!C53</f>
        <v>5</v>
      </c>
      <c r="D59" s="43">
        <f>'Variable Input'!D53</f>
        <v>5</v>
      </c>
      <c r="E59" s="45">
        <f>'Variable Input'!E53</f>
        <v>32193.1341705419</v>
      </c>
      <c r="F59" s="45">
        <f>'Variable Input'!F53</f>
        <v>22441.8482889154</v>
      </c>
      <c r="G59" s="45">
        <f t="shared" si="6"/>
        <v>722473432.9999996</v>
      </c>
      <c r="H59" s="45">
        <f>'Variable Input'!I53</f>
        <v>285331379.410001</v>
      </c>
      <c r="I59" s="51">
        <f t="shared" si="7"/>
        <v>0.3949368466397312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5.75">
      <c r="A60" s="43"/>
      <c r="B60" s="23"/>
      <c r="C60" s="23"/>
      <c r="D60" s="23"/>
      <c r="E60" s="45"/>
      <c r="F60" s="45"/>
      <c r="G60" s="45">
        <f>SUM(G53:G59)</f>
        <v>3714856501.9999957</v>
      </c>
      <c r="H60" s="45">
        <f>SUM(H53:H59)</f>
        <v>1228370967.9999905</v>
      </c>
      <c r="I60" s="51">
        <f t="shared" si="7"/>
        <v>0.3306644462144535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15.75">
      <c r="A61" s="43"/>
      <c r="B61" s="23"/>
      <c r="C61" s="23"/>
      <c r="D61" s="23"/>
      <c r="E61" s="45"/>
      <c r="F61" s="45"/>
      <c r="G61" s="45"/>
      <c r="H61" s="45"/>
      <c r="I61" s="51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5.75">
      <c r="A62" s="23"/>
      <c r="B62" s="23"/>
      <c r="C62" s="23"/>
      <c r="D62" s="23"/>
      <c r="E62" s="23"/>
      <c r="F62" s="23"/>
      <c r="G62" s="45">
        <f>SUM(G59,G54,G51,G41,G11)</f>
        <v>10783113653.000004</v>
      </c>
      <c r="H62" s="45">
        <f>SUM(H59,H54,H51,H41,H11)</f>
        <v>2965974447.9900103</v>
      </c>
      <c r="I62" s="51">
        <f>H62/G62</f>
        <v>0.27505732976901687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="23" customFormat="1" ht="15.75"/>
    <row r="64" s="23" customFormat="1" ht="15.75"/>
    <row r="65" s="23" customFormat="1" ht="15.75"/>
    <row r="66" s="23" customFormat="1" ht="15.75"/>
    <row r="67" s="23" customFormat="1" ht="15.75"/>
    <row r="68" s="23" customFormat="1" ht="15.75"/>
    <row r="69" s="23" customFormat="1" ht="15.75"/>
    <row r="70" s="23" customFormat="1" ht="15.75"/>
    <row r="71" s="23" customFormat="1" ht="15.75"/>
    <row r="72" s="23" customFormat="1" ht="15.75"/>
    <row r="73" s="23" customFormat="1" ht="15.75"/>
    <row r="74" s="23" customFormat="1" ht="15.75"/>
    <row r="75" s="23" customFormat="1" ht="15.75"/>
    <row r="76" s="23" customFormat="1" ht="15.75"/>
    <row r="77" s="23" customFormat="1" ht="15.75"/>
    <row r="78" s="23" customFormat="1" ht="15.75"/>
    <row r="79" s="23" customFormat="1" ht="15.75"/>
    <row r="80" s="23" customFormat="1" ht="15.75"/>
    <row r="81" s="23" customFormat="1" ht="15.75"/>
    <row r="82" s="23" customFormat="1" ht="15.75"/>
    <row r="83" s="23" customFormat="1" ht="15.75"/>
    <row r="84" s="23" customFormat="1" ht="15.75"/>
    <row r="85" s="23" customFormat="1" ht="15.75"/>
    <row r="86" s="23" customFormat="1" ht="15.75"/>
    <row r="87" s="23" customFormat="1" ht="15.75"/>
    <row r="88" s="23" customFormat="1" ht="15.75"/>
    <row r="89" s="23" customFormat="1" ht="15.75"/>
    <row r="90" s="23" customFormat="1" ht="15.75"/>
    <row r="91" s="23" customFormat="1" ht="15.75"/>
    <row r="92" s="23" customFormat="1" ht="15.75"/>
    <row r="93" s="23" customFormat="1" ht="15.75"/>
    <row r="94" s="23" customFormat="1" ht="15.75"/>
    <row r="95" s="23" customFormat="1" ht="15.75"/>
    <row r="96" s="23" customFormat="1" ht="15.75"/>
    <row r="97" s="23" customFormat="1" ht="15.75"/>
    <row r="98" s="23" customFormat="1" ht="15.75"/>
    <row r="99" s="23" customFormat="1" ht="15.75"/>
    <row r="100" s="23" customFormat="1" ht="15.75"/>
    <row r="101" s="23" customFormat="1" ht="15.75"/>
    <row r="102" s="23" customFormat="1" ht="15.75"/>
    <row r="103" s="23" customFormat="1" ht="15.75"/>
    <row r="104" s="23" customFormat="1" ht="15.75"/>
    <row r="105" s="23" customFormat="1" ht="15.75"/>
    <row r="106" s="23" customFormat="1" ht="15.75"/>
    <row r="107" s="23" customFormat="1" ht="15.75"/>
    <row r="108" s="23" customFormat="1" ht="15.75"/>
    <row r="109" s="23" customFormat="1" ht="15.75"/>
    <row r="110" s="23" customFormat="1" ht="15.75"/>
    <row r="111" s="23" customFormat="1" ht="15.75"/>
    <row r="112" s="23" customFormat="1" ht="15.75"/>
  </sheetData>
  <sheetProtection/>
  <printOptions horizontalCentered="1"/>
  <pageMargins left="0.25" right="0.25" top="0.55" bottom="0.2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R112"/>
  <sheetViews>
    <sheetView zoomScale="87" zoomScaleNormal="87" zoomScalePageLayoutView="0" workbookViewId="0" topLeftCell="A18">
      <selection activeCell="F62" sqref="F62"/>
    </sheetView>
  </sheetViews>
  <sheetFormatPr defaultColWidth="8.88671875" defaultRowHeight="15"/>
  <cols>
    <col min="1" max="1" width="9.6640625" style="1" customWidth="1"/>
    <col min="2" max="2" width="25.6640625" style="1" customWidth="1"/>
    <col min="3" max="4" width="9.6640625" style="1" customWidth="1"/>
    <col min="5" max="6" width="11.6640625" style="1" customWidth="1"/>
    <col min="7" max="16384" width="9.6640625" style="1" customWidth="1"/>
  </cols>
  <sheetData>
    <row r="1" spans="1:252" ht="26.25">
      <c r="A1" s="35" t="s">
        <v>79</v>
      </c>
      <c r="B1" s="35"/>
      <c r="C1" s="35"/>
      <c r="D1" s="35"/>
      <c r="E1" s="35"/>
      <c r="F1" s="35"/>
      <c r="G1" s="35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</row>
    <row r="2" spans="1:252" ht="31.5">
      <c r="A2" s="36" t="s">
        <v>1</v>
      </c>
      <c r="B2" s="23" t="s">
        <v>53</v>
      </c>
      <c r="C2" s="36" t="s">
        <v>54</v>
      </c>
      <c r="D2" s="36" t="s">
        <v>55</v>
      </c>
      <c r="E2" s="39" t="s">
        <v>80</v>
      </c>
      <c r="F2" s="39" t="s">
        <v>81</v>
      </c>
      <c r="G2" s="49" t="s">
        <v>82</v>
      </c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</row>
    <row r="3" spans="1:252" ht="15.75">
      <c r="A3" s="43">
        <f>'Variable Input'!A3</f>
        <v>210043</v>
      </c>
      <c r="B3" s="43" t="str">
        <f>'Variable Input'!B3</f>
        <v>Baltimore Washington Medical Center</v>
      </c>
      <c r="C3" s="43">
        <f>'Variable Input'!C3</f>
        <v>1</v>
      </c>
      <c r="D3" s="43">
        <f>'Variable Input'!D3</f>
        <v>1</v>
      </c>
      <c r="E3" s="45">
        <f>'Variable Input'!S3</f>
        <v>7693337</v>
      </c>
      <c r="F3" s="45">
        <f>'Variable Input'!R3</f>
        <v>283374875</v>
      </c>
      <c r="G3" s="51">
        <f aca="true" t="shared" si="0" ref="G3:G11">E3/F3</f>
        <v>0.027148973599017908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</row>
    <row r="4" spans="1:252" ht="15.75">
      <c r="A4" s="43">
        <f>'Variable Input'!A4</f>
        <v>210015</v>
      </c>
      <c r="B4" s="43" t="str">
        <f>'Variable Input'!B4</f>
        <v>Franklin Square Hospital Center</v>
      </c>
      <c r="C4" s="43">
        <f>'Variable Input'!C4</f>
        <v>1</v>
      </c>
      <c r="D4" s="43">
        <f>'Variable Input'!D4</f>
        <v>1</v>
      </c>
      <c r="E4" s="45">
        <f>'Variable Input'!S4</f>
        <v>45021159</v>
      </c>
      <c r="F4" s="45">
        <f>'Variable Input'!R4</f>
        <v>366053438</v>
      </c>
      <c r="G4" s="51">
        <f t="shared" si="0"/>
        <v>0.12299067383708058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</row>
    <row r="5" spans="1:252" ht="15.75">
      <c r="A5" s="43">
        <f>'Variable Input'!A5</f>
        <v>210056</v>
      </c>
      <c r="B5" s="43" t="str">
        <f>'Variable Input'!B5</f>
        <v>Good Samaritan Hospital</v>
      </c>
      <c r="C5" s="43">
        <f>'Variable Input'!C5</f>
        <v>1</v>
      </c>
      <c r="D5" s="43">
        <f>'Variable Input'!D5</f>
        <v>1</v>
      </c>
      <c r="E5" s="45">
        <f>'Variable Input'!S5</f>
        <v>18846383</v>
      </c>
      <c r="F5" s="45">
        <f>'Variable Input'!R5</f>
        <v>249424890</v>
      </c>
      <c r="G5" s="51">
        <f t="shared" si="0"/>
        <v>0.07555935175515162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</row>
    <row r="6" spans="1:252" ht="15.75">
      <c r="A6" s="43">
        <f>'Variable Input'!A6</f>
        <v>210044</v>
      </c>
      <c r="B6" s="43" t="str">
        <f>'Variable Input'!B6</f>
        <v>Greater Baltimore Medical Center</v>
      </c>
      <c r="C6" s="43">
        <f>'Variable Input'!C6</f>
        <v>1</v>
      </c>
      <c r="D6" s="43">
        <f>'Variable Input'!D6</f>
        <v>1</v>
      </c>
      <c r="E6" s="45">
        <f>'Variable Input'!S6</f>
        <v>27691014</v>
      </c>
      <c r="F6" s="45">
        <f>'Variable Input'!R6</f>
        <v>362510833</v>
      </c>
      <c r="G6" s="51">
        <f t="shared" si="0"/>
        <v>0.07638672138661302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</row>
    <row r="7" spans="1:252" ht="15.75">
      <c r="A7" s="43">
        <f>'Variable Input'!A7</f>
        <v>210004</v>
      </c>
      <c r="B7" s="43" t="str">
        <f>'Variable Input'!B7</f>
        <v>Holy Cross Hospital</v>
      </c>
      <c r="C7" s="43">
        <f>'Variable Input'!C7</f>
        <v>1</v>
      </c>
      <c r="D7" s="43">
        <f>'Variable Input'!D7</f>
        <v>1</v>
      </c>
      <c r="E7" s="45">
        <f>'Variable Input'!S7</f>
        <v>31605101</v>
      </c>
      <c r="F7" s="45">
        <f>'Variable Input'!R7</f>
        <v>343394183</v>
      </c>
      <c r="G7" s="51">
        <f t="shared" si="0"/>
        <v>0.09203738026045712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</row>
    <row r="8" spans="1:252" ht="15.75">
      <c r="A8" s="43">
        <f>'Variable Input'!A8</f>
        <v>210058</v>
      </c>
      <c r="B8" s="43" t="str">
        <f>'Variable Input'!B8</f>
        <v>James Lawrence Kernan Hospital</v>
      </c>
      <c r="C8" s="43">
        <f>'Variable Input'!C8</f>
        <v>1</v>
      </c>
      <c r="D8" s="43">
        <f>'Variable Input'!D8</f>
        <v>1</v>
      </c>
      <c r="E8" s="45">
        <f>'Variable Input'!S8</f>
        <v>903964</v>
      </c>
      <c r="F8" s="45">
        <f>'Variable Input'!R8</f>
        <v>87916871</v>
      </c>
      <c r="G8" s="51">
        <f t="shared" si="0"/>
        <v>0.01028203107910881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</row>
    <row r="9" spans="1:252" ht="15.75">
      <c r="A9" s="43">
        <f>'Variable Input'!A9</f>
        <v>210011</v>
      </c>
      <c r="B9" s="43" t="str">
        <f>'Variable Input'!B9</f>
        <v>St. Agnes Hospital</v>
      </c>
      <c r="C9" s="43">
        <f>'Variable Input'!C9</f>
        <v>1</v>
      </c>
      <c r="D9" s="43">
        <f>'Variable Input'!D9</f>
        <v>1</v>
      </c>
      <c r="E9" s="45">
        <f>'Variable Input'!S9</f>
        <v>34277885</v>
      </c>
      <c r="F9" s="45">
        <f>'Variable Input'!R9</f>
        <v>309668125</v>
      </c>
      <c r="G9" s="51">
        <f t="shared" si="0"/>
        <v>0.11069232585691537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</row>
    <row r="10" spans="1:252" ht="15.75">
      <c r="A10" s="43">
        <f>'Variable Input'!A10</f>
        <v>210022</v>
      </c>
      <c r="B10" s="43" t="str">
        <f>'Variable Input'!B10</f>
        <v>Suburban Hospital</v>
      </c>
      <c r="C10" s="43">
        <f>'Variable Input'!C10</f>
        <v>1</v>
      </c>
      <c r="D10" s="43">
        <f>'Variable Input'!D10</f>
        <v>1</v>
      </c>
      <c r="E10" s="45">
        <f>'Variable Input'!S10</f>
        <v>9660770</v>
      </c>
      <c r="F10" s="45">
        <f>'Variable Input'!R10</f>
        <v>208053811</v>
      </c>
      <c r="G10" s="51">
        <f t="shared" si="0"/>
        <v>0.04643399682786873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</row>
    <row r="11" spans="1:252" ht="15.75">
      <c r="A11" s="43"/>
      <c r="B11" s="43"/>
      <c r="C11" s="43"/>
      <c r="D11" s="43"/>
      <c r="E11" s="45">
        <f>SUM(E3:E10)</f>
        <v>175699613</v>
      </c>
      <c r="F11" s="45">
        <f>SUM(F3:F10)</f>
        <v>2210397026</v>
      </c>
      <c r="G11" s="51">
        <f t="shared" si="0"/>
        <v>0.07948780736370752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</row>
    <row r="12" spans="1:252" ht="15.75">
      <c r="A12" s="43"/>
      <c r="B12" s="43"/>
      <c r="C12" s="43"/>
      <c r="D12" s="43"/>
      <c r="E12" s="45"/>
      <c r="F12" s="45"/>
      <c r="G12" s="51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</row>
    <row r="13" spans="1:252" ht="15.75">
      <c r="A13" s="43">
        <f>'Variable Input'!A11</f>
        <v>210023</v>
      </c>
      <c r="B13" s="43" t="str">
        <f>'Variable Input'!B11</f>
        <v>Anne Arundel Medical Center</v>
      </c>
      <c r="C13" s="43">
        <f>'Variable Input'!C11</f>
        <v>3</v>
      </c>
      <c r="D13" s="43">
        <f>'Variable Input'!D11</f>
        <v>3</v>
      </c>
      <c r="E13" s="45">
        <f>'Variable Input'!S11</f>
        <v>22777855</v>
      </c>
      <c r="F13" s="45">
        <f>'Variable Input'!R11</f>
        <v>360830187</v>
      </c>
      <c r="G13" s="51">
        <f aca="true" t="shared" si="1" ref="G13:G41">E13/F13</f>
        <v>0.0631262455876509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</row>
    <row r="14" spans="1:252" ht="15.75">
      <c r="A14" s="43">
        <f>'Variable Input'!A12</f>
        <v>210061</v>
      </c>
      <c r="B14" s="43" t="str">
        <f>'Variable Input'!B12</f>
        <v>Atlantic General Hospital</v>
      </c>
      <c r="C14" s="43">
        <f>'Variable Input'!C12</f>
        <v>3</v>
      </c>
      <c r="D14" s="43">
        <f>'Variable Input'!D12</f>
        <v>3</v>
      </c>
      <c r="E14" s="45">
        <f>'Variable Input'!S12</f>
        <v>7546082</v>
      </c>
      <c r="F14" s="45">
        <f>'Variable Input'!R12</f>
        <v>70992991</v>
      </c>
      <c r="G14" s="51">
        <f t="shared" si="1"/>
        <v>0.10629333816911588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</row>
    <row r="15" spans="1:252" ht="15.75">
      <c r="A15" s="43">
        <f>'Variable Input'!A13</f>
        <v>210039</v>
      </c>
      <c r="B15" s="43" t="str">
        <f>'Variable Input'!B13</f>
        <v>Calvert Memorial Hospital</v>
      </c>
      <c r="C15" s="43">
        <f>'Variable Input'!C13</f>
        <v>3</v>
      </c>
      <c r="D15" s="43">
        <f>'Variable Input'!D13</f>
        <v>3</v>
      </c>
      <c r="E15" s="45">
        <f>'Variable Input'!S13</f>
        <v>7047263</v>
      </c>
      <c r="F15" s="45">
        <f>'Variable Input'!R13</f>
        <v>104707459</v>
      </c>
      <c r="G15" s="51">
        <f t="shared" si="1"/>
        <v>0.06730430732733186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</row>
    <row r="16" spans="1:252" ht="15.75">
      <c r="A16" s="43">
        <f>'Variable Input'!A14</f>
        <v>210033</v>
      </c>
      <c r="B16" s="43" t="str">
        <f>'Variable Input'!B14</f>
        <v>Carroll Hospital Center</v>
      </c>
      <c r="C16" s="43">
        <f>'Variable Input'!C14</f>
        <v>3</v>
      </c>
      <c r="D16" s="43">
        <f>'Variable Input'!D14</f>
        <v>3</v>
      </c>
      <c r="E16" s="45">
        <f>'Variable Input'!S14</f>
        <v>9970747</v>
      </c>
      <c r="F16" s="45">
        <f>'Variable Input'!R14</f>
        <v>177318406</v>
      </c>
      <c r="G16" s="51">
        <f t="shared" si="1"/>
        <v>0.056230750235821546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</row>
    <row r="17" spans="1:252" ht="15.75">
      <c r="A17" s="43">
        <f>'Variable Input'!A15</f>
        <v>210030</v>
      </c>
      <c r="B17" s="43" t="str">
        <f>'Variable Input'!B15</f>
        <v>Chester River Hospital Center</v>
      </c>
      <c r="C17" s="43">
        <f>'Variable Input'!C15</f>
        <v>3</v>
      </c>
      <c r="D17" s="43">
        <f>'Variable Input'!D15</f>
        <v>3</v>
      </c>
      <c r="E17" s="45">
        <f>'Variable Input'!S15</f>
        <v>154923</v>
      </c>
      <c r="F17" s="45">
        <f>'Variable Input'!R15</f>
        <v>51271495</v>
      </c>
      <c r="G17" s="51">
        <f t="shared" si="1"/>
        <v>0.0030216204930244377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</row>
    <row r="18" spans="1:252" ht="15.75">
      <c r="A18" s="43">
        <f>'Variable Input'!A16</f>
        <v>210035</v>
      </c>
      <c r="B18" s="43" t="str">
        <f>'Variable Input'!B16</f>
        <v>Civista Medical Center</v>
      </c>
      <c r="C18" s="43">
        <f>'Variable Input'!C16</f>
        <v>3</v>
      </c>
      <c r="D18" s="43">
        <f>'Variable Input'!D16</f>
        <v>3</v>
      </c>
      <c r="E18" s="45">
        <f>'Variable Input'!S16</f>
        <v>2325671</v>
      </c>
      <c r="F18" s="45">
        <f>'Variable Input'!R16</f>
        <v>95333643</v>
      </c>
      <c r="G18" s="51">
        <f t="shared" si="1"/>
        <v>0.024395071108317973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</row>
    <row r="19" spans="1:252" ht="15.75">
      <c r="A19" s="43">
        <f>'Variable Input'!A17</f>
        <v>210051</v>
      </c>
      <c r="B19" s="43" t="str">
        <f>'Variable Input'!B17</f>
        <v>Doctors Community Hospital</v>
      </c>
      <c r="C19" s="43">
        <f>'Variable Input'!C17</f>
        <v>3</v>
      </c>
      <c r="D19" s="43">
        <f>'Variable Input'!D17</f>
        <v>3</v>
      </c>
      <c r="E19" s="45">
        <f>'Variable Input'!S17</f>
        <v>4702299</v>
      </c>
      <c r="F19" s="45">
        <f>'Variable Input'!R17</f>
        <v>167694982</v>
      </c>
      <c r="G19" s="51">
        <f t="shared" si="1"/>
        <v>0.028040785382594215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</row>
    <row r="20" spans="1:252" ht="15.75">
      <c r="A20" s="43">
        <f>'Variable Input'!A18</f>
        <v>210010</v>
      </c>
      <c r="B20" s="43" t="str">
        <f>'Variable Input'!B18</f>
        <v>Dorchester General Hospital</v>
      </c>
      <c r="C20" s="43">
        <f>'Variable Input'!C18</f>
        <v>3</v>
      </c>
      <c r="D20" s="43">
        <f>'Variable Input'!D18</f>
        <v>3</v>
      </c>
      <c r="E20" s="45">
        <f>'Variable Input'!S18</f>
        <v>3327627</v>
      </c>
      <c r="F20" s="45">
        <f>'Variable Input'!R18</f>
        <v>45470660</v>
      </c>
      <c r="G20" s="51">
        <f t="shared" si="1"/>
        <v>0.0731818495706902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</row>
    <row r="21" spans="1:252" ht="15.75">
      <c r="A21" s="43">
        <f>'Variable Input'!A19</f>
        <v>210060</v>
      </c>
      <c r="B21" s="43" t="str">
        <f>'Variable Input'!B19</f>
        <v>Fort Washington Medical Center</v>
      </c>
      <c r="C21" s="43">
        <f>'Variable Input'!C19</f>
        <v>3</v>
      </c>
      <c r="D21" s="43">
        <f>'Variable Input'!D19</f>
        <v>3</v>
      </c>
      <c r="E21" s="45">
        <f>'Variable Input'!S19</f>
        <v>1762620</v>
      </c>
      <c r="F21" s="45">
        <f>'Variable Input'!R19</f>
        <v>38687792</v>
      </c>
      <c r="G21" s="51">
        <f t="shared" si="1"/>
        <v>0.045560108470392935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</row>
    <row r="22" spans="1:252" ht="15.75">
      <c r="A22" s="43">
        <f>'Variable Input'!A20</f>
        <v>210005</v>
      </c>
      <c r="B22" s="43" t="str">
        <f>'Variable Input'!B20</f>
        <v>Frederick Memorial Hospital</v>
      </c>
      <c r="C22" s="43">
        <f>'Variable Input'!C20</f>
        <v>3</v>
      </c>
      <c r="D22" s="43">
        <f>'Variable Input'!D20</f>
        <v>3</v>
      </c>
      <c r="E22" s="45">
        <f>'Variable Input'!S20</f>
        <v>16242542</v>
      </c>
      <c r="F22" s="45">
        <f>'Variable Input'!R20</f>
        <v>248531944</v>
      </c>
      <c r="G22" s="51">
        <f t="shared" si="1"/>
        <v>0.06535394098072157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</row>
    <row r="23" spans="1:252" ht="15.75">
      <c r="A23" s="43">
        <f>'Variable Input'!A21</f>
        <v>210017</v>
      </c>
      <c r="B23" s="43" t="str">
        <f>'Variable Input'!B21</f>
        <v>Garrett County Memorial Hospital</v>
      </c>
      <c r="C23" s="43">
        <f>'Variable Input'!C21</f>
        <v>3</v>
      </c>
      <c r="D23" s="43">
        <f>'Variable Input'!D21</f>
        <v>3</v>
      </c>
      <c r="E23" s="45">
        <f>'Variable Input'!S21</f>
        <v>3800143</v>
      </c>
      <c r="F23" s="45">
        <f>'Variable Input'!R21</f>
        <v>32921208</v>
      </c>
      <c r="G23" s="51">
        <f t="shared" si="1"/>
        <v>0.11543145682868017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</row>
    <row r="24" spans="1:252" ht="15.75">
      <c r="A24" s="43">
        <f>'Variable Input'!A22</f>
        <v>210006</v>
      </c>
      <c r="B24" s="43" t="str">
        <f>'Variable Input'!B22</f>
        <v>Harford Memorial Hospital</v>
      </c>
      <c r="C24" s="43">
        <f>'Variable Input'!C22</f>
        <v>3</v>
      </c>
      <c r="D24" s="43">
        <f>'Variable Input'!D22</f>
        <v>3</v>
      </c>
      <c r="E24" s="45">
        <f>'Variable Input'!S22</f>
        <v>3278870</v>
      </c>
      <c r="F24" s="45">
        <f>'Variable Input'!R22</f>
        <v>79082621</v>
      </c>
      <c r="G24" s="51">
        <f t="shared" si="1"/>
        <v>0.04146132182442461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</row>
    <row r="25" spans="1:252" ht="15.75">
      <c r="A25" s="43">
        <f>'Variable Input'!A23</f>
        <v>210048</v>
      </c>
      <c r="B25" s="43" t="str">
        <f>'Variable Input'!B23</f>
        <v>Howard County General Hospital</v>
      </c>
      <c r="C25" s="43">
        <f>'Variable Input'!C23</f>
        <v>3</v>
      </c>
      <c r="D25" s="43">
        <f>'Variable Input'!D23</f>
        <v>3</v>
      </c>
      <c r="E25" s="45">
        <f>'Variable Input'!S23</f>
        <v>9460229</v>
      </c>
      <c r="F25" s="45">
        <f>'Variable Input'!R23</f>
        <v>211297428</v>
      </c>
      <c r="G25" s="51">
        <f t="shared" si="1"/>
        <v>0.04477209727323325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</row>
    <row r="26" spans="1:252" ht="15.75">
      <c r="A26" s="43">
        <f>'Variable Input'!A24</f>
        <v>210055</v>
      </c>
      <c r="B26" s="43" t="str">
        <f>'Variable Input'!B24</f>
        <v>Laurel Regional Hospital</v>
      </c>
      <c r="C26" s="43">
        <f>'Variable Input'!C24</f>
        <v>3</v>
      </c>
      <c r="D26" s="43">
        <f>'Variable Input'!D24</f>
        <v>3</v>
      </c>
      <c r="E26" s="45">
        <f>'Variable Input'!S24</f>
        <v>-57471</v>
      </c>
      <c r="F26" s="45">
        <f>'Variable Input'!R24</f>
        <v>85506210</v>
      </c>
      <c r="G26" s="51">
        <f t="shared" si="1"/>
        <v>-0.000672126620978757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</row>
    <row r="27" spans="1:252" ht="15.75">
      <c r="A27" s="43">
        <f>'Variable Input'!A25</f>
        <v>210045</v>
      </c>
      <c r="B27" s="43" t="str">
        <f>'Variable Input'!B25</f>
        <v>McCready Memorial Hospital</v>
      </c>
      <c r="C27" s="43">
        <f>'Variable Input'!C25</f>
        <v>3</v>
      </c>
      <c r="D27" s="43">
        <f>'Variable Input'!D25</f>
        <v>3</v>
      </c>
      <c r="E27" s="45">
        <f>'Variable Input'!S25</f>
        <v>2973812</v>
      </c>
      <c r="F27" s="45">
        <f>'Variable Input'!R25</f>
        <v>14387093</v>
      </c>
      <c r="G27" s="51">
        <f t="shared" si="1"/>
        <v>0.20669999144371973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</row>
    <row r="28" spans="1:252" ht="15.75">
      <c r="A28" s="43">
        <f>'Variable Input'!A26</f>
        <v>210037</v>
      </c>
      <c r="B28" s="43" t="str">
        <f>'Variable Input'!B26</f>
        <v>Memorial Hospital at Easton</v>
      </c>
      <c r="C28" s="43">
        <f>'Variable Input'!C26</f>
        <v>3</v>
      </c>
      <c r="D28" s="43">
        <f>'Variable Input'!D26</f>
        <v>3</v>
      </c>
      <c r="E28" s="45">
        <f>'Variable Input'!S26</f>
        <v>6032927</v>
      </c>
      <c r="F28" s="45">
        <f>'Variable Input'!R26</f>
        <v>139221175</v>
      </c>
      <c r="G28" s="51">
        <f t="shared" si="1"/>
        <v>0.0433334009715117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</row>
    <row r="29" spans="1:252" ht="15.75">
      <c r="A29" s="43">
        <f>'Variable Input'!A27</f>
        <v>210018</v>
      </c>
      <c r="B29" s="43" t="str">
        <f>'Variable Input'!B27</f>
        <v>Montgomery General Hospital</v>
      </c>
      <c r="C29" s="43">
        <f>'Variable Input'!C27</f>
        <v>3</v>
      </c>
      <c r="D29" s="43">
        <f>'Variable Input'!D27</f>
        <v>3</v>
      </c>
      <c r="E29" s="45">
        <f>'Variable Input'!S27</f>
        <v>9773235</v>
      </c>
      <c r="F29" s="45">
        <f>'Variable Input'!R27</f>
        <v>125736633</v>
      </c>
      <c r="G29" s="51">
        <f t="shared" si="1"/>
        <v>0.07772782495297134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</row>
    <row r="30" spans="1:252" ht="15.75">
      <c r="A30" s="43">
        <f>'Variable Input'!A28</f>
        <v>210040</v>
      </c>
      <c r="B30" s="43" t="str">
        <f>'Variable Input'!B28</f>
        <v>Northwest Hospital Center</v>
      </c>
      <c r="C30" s="43">
        <f>'Variable Input'!C28</f>
        <v>3</v>
      </c>
      <c r="D30" s="43">
        <f>'Variable Input'!D28</f>
        <v>3</v>
      </c>
      <c r="E30" s="45">
        <f>'Variable Input'!S28</f>
        <v>17886067</v>
      </c>
      <c r="F30" s="45">
        <f>'Variable Input'!R28</f>
        <v>179400280</v>
      </c>
      <c r="G30" s="51">
        <f t="shared" si="1"/>
        <v>0.09969921451627611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</row>
    <row r="31" spans="1:252" ht="15.75">
      <c r="A31" s="43">
        <f>'Variable Input'!A29</f>
        <v>210019</v>
      </c>
      <c r="B31" s="43" t="str">
        <f>'Variable Input'!B29</f>
        <v>Peninsula Regional Medical Center</v>
      </c>
      <c r="C31" s="43">
        <f>'Variable Input'!C29</f>
        <v>3</v>
      </c>
      <c r="D31" s="43">
        <f>'Variable Input'!D29</f>
        <v>3</v>
      </c>
      <c r="E31" s="45">
        <f>'Variable Input'!S29</f>
        <v>29058847</v>
      </c>
      <c r="F31" s="45">
        <f>'Variable Input'!R29</f>
        <v>333818900</v>
      </c>
      <c r="G31" s="51">
        <f t="shared" si="1"/>
        <v>0.08704973565007854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</row>
    <row r="32" spans="1:252" ht="15.75">
      <c r="A32" s="43">
        <f>'Variable Input'!A30</f>
        <v>210057</v>
      </c>
      <c r="B32" s="43" t="str">
        <f>'Variable Input'!B30</f>
        <v>Shady Grove Adventist Hospital</v>
      </c>
      <c r="C32" s="43">
        <f>'Variable Input'!C30</f>
        <v>3</v>
      </c>
      <c r="D32" s="43">
        <f>'Variable Input'!D30</f>
        <v>3</v>
      </c>
      <c r="E32" s="45">
        <f>'Variable Input'!S30</f>
        <v>16073349</v>
      </c>
      <c r="F32" s="45">
        <f>'Variable Input'!R30</f>
        <v>286491123</v>
      </c>
      <c r="G32" s="51">
        <f t="shared" si="1"/>
        <v>0.056104178138880766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</row>
    <row r="33" spans="1:252" ht="15.75">
      <c r="A33" s="43">
        <f>'Variable Input'!A31</f>
        <v>210054</v>
      </c>
      <c r="B33" s="43" t="str">
        <f>'Variable Input'!B31</f>
        <v>Southern Maryland Hospital Center</v>
      </c>
      <c r="C33" s="43">
        <f>'Variable Input'!C31</f>
        <v>3</v>
      </c>
      <c r="D33" s="43">
        <f>'Variable Input'!D31</f>
        <v>3</v>
      </c>
      <c r="E33" s="45">
        <f>'Variable Input'!S31</f>
        <v>8919935</v>
      </c>
      <c r="F33" s="45">
        <f>'Variable Input'!R31</f>
        <v>188844854</v>
      </c>
      <c r="G33" s="51">
        <f t="shared" si="1"/>
        <v>0.047234196807925725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</row>
    <row r="34" spans="1:252" ht="15.75">
      <c r="A34" s="43">
        <f>'Variable Input'!A32</f>
        <v>210007</v>
      </c>
      <c r="B34" s="43" t="str">
        <f>'Variable Input'!B32</f>
        <v>St. Joseph Medical Center</v>
      </c>
      <c r="C34" s="43">
        <f>'Variable Input'!C32</f>
        <v>3</v>
      </c>
      <c r="D34" s="43">
        <f>'Variable Input'!D32</f>
        <v>3</v>
      </c>
      <c r="E34" s="45">
        <f>'Variable Input'!S32</f>
        <v>7394214</v>
      </c>
      <c r="F34" s="45">
        <f>'Variable Input'!R32</f>
        <v>307388501</v>
      </c>
      <c r="G34" s="51">
        <f t="shared" si="1"/>
        <v>0.02405494667479445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</row>
    <row r="35" spans="1:252" ht="15.75">
      <c r="A35" s="43">
        <f>'Variable Input'!A33</f>
        <v>210028</v>
      </c>
      <c r="B35" s="43" t="str">
        <f>'Variable Input'!B33</f>
        <v>St. Mary's Hospital</v>
      </c>
      <c r="C35" s="43">
        <f>'Variable Input'!C33</f>
        <v>3</v>
      </c>
      <c r="D35" s="43">
        <f>'Variable Input'!D33</f>
        <v>3</v>
      </c>
      <c r="E35" s="45">
        <f>'Variable Input'!S33</f>
        <v>10771624</v>
      </c>
      <c r="F35" s="45">
        <f>'Variable Input'!R33</f>
        <v>104714071</v>
      </c>
      <c r="G35" s="51">
        <f t="shared" si="1"/>
        <v>0.10286701583782375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</row>
    <row r="36" spans="1:252" ht="15.75">
      <c r="A36" s="43">
        <f>'Variable Input'!A34</f>
        <v>210032</v>
      </c>
      <c r="B36" s="43" t="str">
        <f>'Variable Input'!B34</f>
        <v>Union of Cecil</v>
      </c>
      <c r="C36" s="43">
        <f>'Variable Input'!C34</f>
        <v>3</v>
      </c>
      <c r="D36" s="43">
        <f>'Variable Input'!D34</f>
        <v>3</v>
      </c>
      <c r="E36" s="45">
        <f>'Variable Input'!S34</f>
        <v>3588900</v>
      </c>
      <c r="F36" s="45">
        <f>'Variable Input'!R34</f>
        <v>106085900</v>
      </c>
      <c r="G36" s="51">
        <f t="shared" si="1"/>
        <v>0.03383013199680636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</row>
    <row r="37" spans="1:252" ht="15.75">
      <c r="A37" s="43">
        <f>'Variable Input'!A35</f>
        <v>210049</v>
      </c>
      <c r="B37" s="43" t="str">
        <f>'Variable Input'!B35</f>
        <v>Upper Chesapeake Medical Center</v>
      </c>
      <c r="C37" s="43">
        <f>'Variable Input'!C35</f>
        <v>3</v>
      </c>
      <c r="D37" s="43">
        <f>'Variable Input'!D35</f>
        <v>3</v>
      </c>
      <c r="E37" s="45">
        <f>'Variable Input'!S35</f>
        <v>16700301</v>
      </c>
      <c r="F37" s="45">
        <f>'Variable Input'!R35</f>
        <v>187905400</v>
      </c>
      <c r="G37" s="51">
        <f t="shared" si="1"/>
        <v>0.08887611000003193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</row>
    <row r="38" spans="1:252" ht="15.75">
      <c r="A38" s="43">
        <f>'Variable Input'!A36</f>
        <v>210016</v>
      </c>
      <c r="B38" s="43" t="str">
        <f>'Variable Input'!B36</f>
        <v>Washington Adventist Hospital</v>
      </c>
      <c r="C38" s="43">
        <f>'Variable Input'!C36</f>
        <v>3</v>
      </c>
      <c r="D38" s="43">
        <f>'Variable Input'!D36</f>
        <v>3</v>
      </c>
      <c r="E38" s="45">
        <f>'Variable Input'!S36</f>
        <v>-589166</v>
      </c>
      <c r="F38" s="45">
        <f>'Variable Input'!R36</f>
        <v>236361478</v>
      </c>
      <c r="G38" s="51">
        <f t="shared" si="1"/>
        <v>-0.0024926481463278037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</row>
    <row r="39" spans="1:252" ht="15.75">
      <c r="A39" s="43">
        <f>'Variable Input'!A37</f>
        <v>210001</v>
      </c>
      <c r="B39" s="43" t="str">
        <f>'Variable Input'!B37</f>
        <v>Washington County Hospital</v>
      </c>
      <c r="C39" s="43">
        <f>'Variable Input'!C37</f>
        <v>3</v>
      </c>
      <c r="D39" s="43">
        <f>'Variable Input'!D37</f>
        <v>3</v>
      </c>
      <c r="E39" s="45">
        <f>'Variable Input'!S37</f>
        <v>2271165</v>
      </c>
      <c r="F39" s="45">
        <f>'Variable Input'!R37</f>
        <v>213278000</v>
      </c>
      <c r="G39" s="51">
        <f t="shared" si="1"/>
        <v>0.010648847982445447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</row>
    <row r="40" spans="1:252" ht="15.75">
      <c r="A40" s="43">
        <f>'Variable Input'!A38</f>
        <v>210027</v>
      </c>
      <c r="B40" s="43" t="str">
        <f>'Variable Input'!B38</f>
        <v>Western Maryland Regional Medical Center</v>
      </c>
      <c r="C40" s="43">
        <f>'Variable Input'!C38</f>
        <v>3</v>
      </c>
      <c r="D40" s="43">
        <f>'Variable Input'!D38</f>
        <v>3</v>
      </c>
      <c r="E40" s="45">
        <f>'Variable Input'!S38</f>
        <v>2867123</v>
      </c>
      <c r="F40" s="45">
        <f>'Variable Input'!R38</f>
        <v>235700700</v>
      </c>
      <c r="G40" s="51">
        <f t="shared" si="1"/>
        <v>0.012164253224534335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</row>
    <row r="41" spans="1:252" ht="15.75">
      <c r="A41" s="23"/>
      <c r="B41" s="23"/>
      <c r="C41" s="23"/>
      <c r="D41" s="23"/>
      <c r="E41" s="45">
        <f>SUM(E13:E40)</f>
        <v>226061733</v>
      </c>
      <c r="F41" s="45">
        <f>SUM(F13:F40)</f>
        <v>4428981134</v>
      </c>
      <c r="G41" s="51">
        <f t="shared" si="1"/>
        <v>0.051041475716523114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</row>
    <row r="42" spans="1:252" ht="15.75">
      <c r="A42" s="5"/>
      <c r="B42" s="5"/>
      <c r="C42" s="5"/>
      <c r="D42" s="5"/>
      <c r="E42" s="5"/>
      <c r="F42" s="5"/>
      <c r="G42" s="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</row>
    <row r="43" spans="1:252" ht="15.75">
      <c r="A43" s="43">
        <f>'Variable Input'!A39</f>
        <v>210013</v>
      </c>
      <c r="B43" s="43" t="str">
        <f>'Variable Input'!B39</f>
        <v>Bon Secours Hospital</v>
      </c>
      <c r="C43" s="43">
        <f>'Variable Input'!C39</f>
        <v>4</v>
      </c>
      <c r="D43" s="43">
        <f>'Variable Input'!D39</f>
        <v>4</v>
      </c>
      <c r="E43" s="45">
        <f>'Variable Input'!S39</f>
        <v>14425947</v>
      </c>
      <c r="F43" s="45">
        <f>'Variable Input'!R39</f>
        <v>102685956</v>
      </c>
      <c r="G43" s="51">
        <f aca="true" t="shared" si="2" ref="G43:G51">E43/F43</f>
        <v>0.14048607581741754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</row>
    <row r="44" spans="1:252" ht="15.75">
      <c r="A44" s="43">
        <f>'Variable Input'!A40</f>
        <v>210034</v>
      </c>
      <c r="B44" s="43" t="str">
        <f>'Variable Input'!B40</f>
        <v>Harbor Hospital Center</v>
      </c>
      <c r="C44" s="43">
        <f>'Variable Input'!C40</f>
        <v>4</v>
      </c>
      <c r="D44" s="43">
        <f>'Variable Input'!D40</f>
        <v>4</v>
      </c>
      <c r="E44" s="45">
        <f>'Variable Input'!S40</f>
        <v>10112345</v>
      </c>
      <c r="F44" s="45">
        <f>'Variable Input'!R40</f>
        <v>166517673</v>
      </c>
      <c r="G44" s="51">
        <f t="shared" si="2"/>
        <v>0.06072835884512991</v>
      </c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</row>
    <row r="45" spans="1:252" ht="15.75">
      <c r="A45" s="43">
        <f>'Variable Input'!A41</f>
        <v>210029</v>
      </c>
      <c r="B45" s="43" t="str">
        <f>'Variable Input'!B41</f>
        <v>Johns Hopkins Bayview Medical Center</v>
      </c>
      <c r="C45" s="43">
        <f>'Variable Input'!C41</f>
        <v>4</v>
      </c>
      <c r="D45" s="43">
        <f>'Variable Input'!D41</f>
        <v>5</v>
      </c>
      <c r="E45" s="45">
        <f>'Variable Input'!S41</f>
        <v>10271332</v>
      </c>
      <c r="F45" s="45">
        <f>'Variable Input'!R41</f>
        <v>437999400</v>
      </c>
      <c r="G45" s="51">
        <f t="shared" si="2"/>
        <v>0.02345056180442256</v>
      </c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</row>
    <row r="46" spans="1:252" ht="15.75">
      <c r="A46" s="43">
        <f>'Variable Input'!A42</f>
        <v>210038</v>
      </c>
      <c r="B46" s="43" t="str">
        <f>'Variable Input'!B42</f>
        <v>Maryland General Hospital</v>
      </c>
      <c r="C46" s="43">
        <f>'Variable Input'!C42</f>
        <v>4</v>
      </c>
      <c r="D46" s="43">
        <f>'Variable Input'!D42</f>
        <v>4</v>
      </c>
      <c r="E46" s="45">
        <f>'Variable Input'!S42</f>
        <v>17495713</v>
      </c>
      <c r="F46" s="45">
        <f>'Variable Input'!R42</f>
        <v>153942311</v>
      </c>
      <c r="G46" s="51">
        <f t="shared" si="2"/>
        <v>0.11365110011892701</v>
      </c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</row>
    <row r="47" spans="1:252" ht="15.75">
      <c r="A47" s="43">
        <f>'Variable Input'!A43</f>
        <v>210008</v>
      </c>
      <c r="B47" s="43" t="str">
        <f>'Variable Input'!B43</f>
        <v>Mercy Medical Center</v>
      </c>
      <c r="C47" s="43">
        <f>'Variable Input'!C43</f>
        <v>4</v>
      </c>
      <c r="D47" s="43">
        <f>'Variable Input'!D43</f>
        <v>5</v>
      </c>
      <c r="E47" s="45">
        <f>'Variable Input'!S43</f>
        <v>31580844</v>
      </c>
      <c r="F47" s="45">
        <f>'Variable Input'!R43</f>
        <v>339231791</v>
      </c>
      <c r="G47" s="51">
        <f t="shared" si="2"/>
        <v>0.09309517809903613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</row>
    <row r="48" spans="1:252" ht="15.75">
      <c r="A48" s="43">
        <f>'Variable Input'!A44</f>
        <v>210003</v>
      </c>
      <c r="B48" s="43" t="str">
        <f>'Variable Input'!B44</f>
        <v>Prince Georges Hospital Center</v>
      </c>
      <c r="C48" s="43">
        <f>'Variable Input'!C44</f>
        <v>4</v>
      </c>
      <c r="D48" s="43">
        <f>'Variable Input'!D44</f>
        <v>5</v>
      </c>
      <c r="E48" s="45">
        <f>'Variable Input'!S44</f>
        <v>-3824386</v>
      </c>
      <c r="F48" s="45">
        <f>'Variable Input'!R44</f>
        <v>206067664</v>
      </c>
      <c r="G48" s="51">
        <f t="shared" si="2"/>
        <v>-0.018558884619568453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</row>
    <row r="49" spans="1:252" ht="15.75">
      <c r="A49" s="43">
        <f>'Variable Input'!A45</f>
        <v>210012</v>
      </c>
      <c r="B49" s="43" t="str">
        <f>'Variable Input'!B45</f>
        <v>Sinai Hospital</v>
      </c>
      <c r="C49" s="43">
        <f>'Variable Input'!C45</f>
        <v>4</v>
      </c>
      <c r="D49" s="43">
        <f>'Variable Input'!D45</f>
        <v>5</v>
      </c>
      <c r="E49" s="45">
        <f>'Variable Input'!S45</f>
        <v>45973648</v>
      </c>
      <c r="F49" s="45">
        <f>'Variable Input'!R45</f>
        <v>543402000</v>
      </c>
      <c r="G49" s="51">
        <f t="shared" si="2"/>
        <v>0.08460338386682419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</row>
    <row r="50" spans="1:252" ht="15.75">
      <c r="A50" s="43">
        <f>'Variable Input'!A46</f>
        <v>210024</v>
      </c>
      <c r="B50" s="43" t="str">
        <f>'Variable Input'!B46</f>
        <v>Union Memorial Hospital</v>
      </c>
      <c r="C50" s="43">
        <f>'Variable Input'!C46</f>
        <v>4</v>
      </c>
      <c r="D50" s="43">
        <f>'Variable Input'!D46</f>
        <v>5</v>
      </c>
      <c r="E50" s="45">
        <f>'Variable Input'!S46</f>
        <v>29401895</v>
      </c>
      <c r="F50" s="45">
        <f>'Variable Input'!R46</f>
        <v>340745526</v>
      </c>
      <c r="G50" s="51">
        <f t="shared" si="2"/>
        <v>0.08628695832091424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</row>
    <row r="51" spans="1:252" ht="15.75">
      <c r="A51" s="23"/>
      <c r="B51" s="23"/>
      <c r="C51" s="23"/>
      <c r="D51" s="23"/>
      <c r="E51" s="45">
        <f>SUM(E43:E50)</f>
        <v>155437338</v>
      </c>
      <c r="F51" s="45">
        <f>SUM(F43:F50)</f>
        <v>2290592321</v>
      </c>
      <c r="G51" s="51">
        <f t="shared" si="2"/>
        <v>0.06785901470766346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</row>
    <row r="52" spans="1:252" ht="15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</row>
    <row r="53" spans="1:252" ht="15.75">
      <c r="A53" s="43">
        <f>'Variable Input'!A47</f>
        <v>910029</v>
      </c>
      <c r="B53" s="43" t="str">
        <f>'Variable Input'!B47</f>
        <v>Johns Hopkins Bayview Medical Center</v>
      </c>
      <c r="C53" s="43">
        <f>'Variable Input'!C47</f>
        <v>4</v>
      </c>
      <c r="D53" s="43">
        <f>'Variable Input'!D47</f>
        <v>5</v>
      </c>
      <c r="E53" s="45">
        <f>'Variable Input'!S47</f>
        <v>10271332</v>
      </c>
      <c r="F53" s="45">
        <f>'Variable Input'!R47</f>
        <v>437999400</v>
      </c>
      <c r="G53" s="51">
        <f aca="true" t="shared" si="3" ref="G53:G60">E53/F53</f>
        <v>0.02345056180442256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</row>
    <row r="54" spans="1:252" ht="15.75">
      <c r="A54" s="43">
        <f>'Variable Input'!A48</f>
        <v>210009</v>
      </c>
      <c r="B54" s="43" t="str">
        <f>'Variable Input'!B48</f>
        <v>Johns Hopkins Hospital</v>
      </c>
      <c r="C54" s="43">
        <f>'Variable Input'!C48</f>
        <v>5</v>
      </c>
      <c r="D54" s="43">
        <f>'Variable Input'!D48</f>
        <v>5</v>
      </c>
      <c r="E54" s="45">
        <f>'Variable Input'!S48</f>
        <v>67456691</v>
      </c>
      <c r="F54" s="45">
        <f>'Variable Input'!R48</f>
        <v>1493443862</v>
      </c>
      <c r="G54" s="51">
        <f t="shared" si="3"/>
        <v>0.04516854815664976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</row>
    <row r="55" spans="1:252" ht="15.75">
      <c r="A55" s="43">
        <f>'Variable Input'!A49</f>
        <v>910008</v>
      </c>
      <c r="B55" s="43" t="str">
        <f>'Variable Input'!B49</f>
        <v>Mercy Medical Center</v>
      </c>
      <c r="C55" s="43">
        <f>'Variable Input'!C49</f>
        <v>4</v>
      </c>
      <c r="D55" s="43">
        <f>'Variable Input'!D49</f>
        <v>5</v>
      </c>
      <c r="E55" s="45">
        <f>'Variable Input'!S49</f>
        <v>31580844</v>
      </c>
      <c r="F55" s="45">
        <f>'Variable Input'!R49</f>
        <v>339231791</v>
      </c>
      <c r="G55" s="51">
        <f t="shared" si="3"/>
        <v>0.09309517809903613</v>
      </c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</row>
    <row r="56" spans="1:252" ht="15.75">
      <c r="A56" s="43">
        <f>'Variable Input'!A50</f>
        <v>910003</v>
      </c>
      <c r="B56" s="43" t="str">
        <f>'Variable Input'!B50</f>
        <v>Prince Georges Hospital Center</v>
      </c>
      <c r="C56" s="43">
        <f>'Variable Input'!C50</f>
        <v>4</v>
      </c>
      <c r="D56" s="43">
        <f>'Variable Input'!D50</f>
        <v>5</v>
      </c>
      <c r="E56" s="45">
        <f>'Variable Input'!S50</f>
        <v>-3824386</v>
      </c>
      <c r="F56" s="45">
        <f>'Variable Input'!R50</f>
        <v>206067664</v>
      </c>
      <c r="G56" s="51">
        <f t="shared" si="3"/>
        <v>-0.018558884619568453</v>
      </c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</row>
    <row r="57" spans="1:252" ht="15.75">
      <c r="A57" s="43">
        <f>'Variable Input'!A51</f>
        <v>910012</v>
      </c>
      <c r="B57" s="43" t="str">
        <f>'Variable Input'!B51</f>
        <v>Sinai Hospital</v>
      </c>
      <c r="C57" s="43">
        <f>'Variable Input'!C51</f>
        <v>4</v>
      </c>
      <c r="D57" s="43">
        <f>'Variable Input'!D51</f>
        <v>5</v>
      </c>
      <c r="E57" s="45">
        <f>'Variable Input'!S51</f>
        <v>45973648</v>
      </c>
      <c r="F57" s="45">
        <f>'Variable Input'!R51</f>
        <v>543402000</v>
      </c>
      <c r="G57" s="51">
        <f t="shared" si="3"/>
        <v>0.08460338386682419</v>
      </c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</row>
    <row r="58" spans="1:252" ht="15.75">
      <c r="A58" s="43">
        <f>'Variable Input'!A52</f>
        <v>910024</v>
      </c>
      <c r="B58" s="43" t="str">
        <f>'Variable Input'!B52</f>
        <v>Union Memorial Hospital</v>
      </c>
      <c r="C58" s="43">
        <f>'Variable Input'!C52</f>
        <v>4</v>
      </c>
      <c r="D58" s="43">
        <f>'Variable Input'!D52</f>
        <v>5</v>
      </c>
      <c r="E58" s="45">
        <f>'Variable Input'!S52</f>
        <v>29401895</v>
      </c>
      <c r="F58" s="45">
        <f>'Variable Input'!R52</f>
        <v>340745526</v>
      </c>
      <c r="G58" s="51">
        <f t="shared" si="3"/>
        <v>0.08628695832091424</v>
      </c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</row>
    <row r="59" spans="1:252" ht="15.75">
      <c r="A59" s="43">
        <f>'Variable Input'!A53</f>
        <v>210002</v>
      </c>
      <c r="B59" s="43" t="str">
        <f>'Variable Input'!B53</f>
        <v>University of Maryland Hospital</v>
      </c>
      <c r="C59" s="43">
        <f>'Variable Input'!C53</f>
        <v>5</v>
      </c>
      <c r="D59" s="43">
        <f>'Variable Input'!D53</f>
        <v>5</v>
      </c>
      <c r="E59" s="45">
        <f>'Variable Input'!S53</f>
        <v>114102238</v>
      </c>
      <c r="F59" s="45">
        <f>'Variable Input'!R53</f>
        <v>916975372</v>
      </c>
      <c r="G59" s="51">
        <f t="shared" si="3"/>
        <v>0.1244332634050285</v>
      </c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</row>
    <row r="60" spans="1:252" ht="15.75">
      <c r="A60" s="43"/>
      <c r="B60" s="43"/>
      <c r="C60" s="43"/>
      <c r="D60" s="43"/>
      <c r="E60" s="45">
        <f>SUM(E53:E59)</f>
        <v>294962262</v>
      </c>
      <c r="F60" s="45">
        <f>SUM(F53:F59)</f>
        <v>4277865615</v>
      </c>
      <c r="G60" s="51">
        <f t="shared" si="3"/>
        <v>0.06895080129813755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</row>
    <row r="61" spans="1:252" ht="15.75">
      <c r="A61" s="43"/>
      <c r="B61" s="43"/>
      <c r="C61" s="43"/>
      <c r="D61" s="43"/>
      <c r="E61" s="45"/>
      <c r="F61" s="45"/>
      <c r="G61" s="51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</row>
    <row r="62" spans="1:252" ht="15.75">
      <c r="A62" s="43"/>
      <c r="B62" s="43"/>
      <c r="C62" s="43"/>
      <c r="D62" s="43"/>
      <c r="E62" s="45">
        <f>SUM(E59,E54,E51,E41,E11)</f>
        <v>738757613</v>
      </c>
      <c r="F62" s="45">
        <f>SUM(F59,F54,F51,F41,F11)</f>
        <v>11340389715</v>
      </c>
      <c r="G62" s="51">
        <f>E62/F62</f>
        <v>0.06514393522321733</v>
      </c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</row>
    <row r="63" spans="1:252" ht="15.75">
      <c r="A63" s="43"/>
      <c r="B63" s="43"/>
      <c r="C63" s="43"/>
      <c r="D63" s="43"/>
      <c r="E63" s="45"/>
      <c r="F63" s="45"/>
      <c r="G63" s="51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</row>
    <row r="64" spans="1:252" ht="15.75">
      <c r="A64" s="43"/>
      <c r="B64" s="43"/>
      <c r="C64" s="43"/>
      <c r="D64" s="43"/>
      <c r="E64" s="45"/>
      <c r="F64" s="45"/>
      <c r="G64" s="51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</row>
    <row r="65" spans="1:252" ht="15.75">
      <c r="A65" s="43"/>
      <c r="B65" s="43"/>
      <c r="C65" s="43"/>
      <c r="D65" s="43"/>
      <c r="E65" s="45"/>
      <c r="F65" s="45"/>
      <c r="G65" s="51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</row>
    <row r="66" spans="1:252" ht="15.75">
      <c r="A66" s="43"/>
      <c r="B66" s="43"/>
      <c r="C66" s="43"/>
      <c r="D66" s="43"/>
      <c r="E66" s="45"/>
      <c r="F66" s="45"/>
      <c r="G66" s="51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</row>
    <row r="67" spans="1:252" ht="15.75">
      <c r="A67" s="43"/>
      <c r="B67" s="43"/>
      <c r="C67" s="43"/>
      <c r="D67" s="43"/>
      <c r="E67" s="45"/>
      <c r="F67" s="45"/>
      <c r="G67" s="51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</row>
    <row r="68" spans="1:252" ht="15.75">
      <c r="A68" s="43"/>
      <c r="B68" s="43"/>
      <c r="C68" s="43"/>
      <c r="D68" s="43"/>
      <c r="E68" s="45"/>
      <c r="F68" s="45"/>
      <c r="G68" s="51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</row>
    <row r="69" spans="1:252" ht="15.75">
      <c r="A69" s="43"/>
      <c r="B69" s="43"/>
      <c r="C69" s="43"/>
      <c r="D69" s="43"/>
      <c r="E69" s="45"/>
      <c r="F69" s="45"/>
      <c r="G69" s="51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</row>
    <row r="70" spans="1:252" ht="15.75">
      <c r="A70" s="43"/>
      <c r="B70" s="43"/>
      <c r="C70" s="43"/>
      <c r="D70" s="43"/>
      <c r="E70" s="45"/>
      <c r="F70" s="45"/>
      <c r="G70" s="51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</row>
    <row r="71" spans="1:252" ht="15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</row>
    <row r="72" spans="1:252" ht="15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</row>
    <row r="73" spans="1:252" ht="15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</row>
    <row r="74" spans="1:252" ht="15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</row>
    <row r="75" spans="1:252" ht="15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</row>
    <row r="76" spans="1:252" ht="15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</row>
    <row r="77" spans="1:252" ht="15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</row>
    <row r="78" spans="1:252" ht="15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</row>
    <row r="79" spans="1:252" ht="15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</row>
    <row r="80" spans="1:252" ht="15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</row>
    <row r="81" spans="1:252" ht="15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</row>
    <row r="82" spans="1:252" ht="15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</row>
    <row r="83" spans="1:252" ht="15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</row>
    <row r="84" spans="1:252" ht="15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</row>
    <row r="85" spans="1:252" ht="15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</row>
    <row r="86" spans="1:252" ht="15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</row>
    <row r="87" spans="1:252" ht="15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</row>
    <row r="88" spans="1:252" ht="15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</row>
    <row r="89" spans="1:252" ht="15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</row>
    <row r="90" spans="1:252" ht="15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</row>
    <row r="91" spans="1:252" ht="15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</row>
    <row r="92" spans="1:252" ht="15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</row>
    <row r="93" spans="1:252" ht="15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</row>
    <row r="94" spans="1:252" ht="15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</row>
    <row r="95" spans="1:252" ht="15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</row>
    <row r="96" spans="1:252" ht="15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</row>
    <row r="97" spans="1:252" ht="15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</row>
    <row r="98" spans="1:252" ht="15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</row>
    <row r="99" spans="1:252" ht="15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</row>
    <row r="100" spans="1:252" ht="15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</row>
    <row r="101" spans="1:252" ht="15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</row>
    <row r="102" spans="1:252" ht="15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</row>
    <row r="103" spans="1:252" ht="15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</row>
    <row r="104" spans="1:252" ht="15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</row>
    <row r="105" spans="1:252" ht="15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</row>
    <row r="106" spans="1:252" ht="15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</row>
    <row r="107" spans="1:252" ht="15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</row>
    <row r="108" spans="1:252" ht="15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</row>
    <row r="109" spans="1:252" ht="15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</row>
    <row r="110" spans="1:252" ht="15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</row>
    <row r="111" spans="1:252" ht="15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</row>
    <row r="112" spans="1:252" ht="15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</row>
  </sheetData>
  <sheetProtection/>
  <printOptions horizontalCentered="1"/>
  <pageMargins left="0.25" right="0.25" top="0.55" bottom="0.2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12"/>
  <sheetViews>
    <sheetView zoomScale="87" zoomScaleNormal="87" zoomScalePageLayoutView="0" workbookViewId="0" topLeftCell="A18">
      <selection activeCell="B43" sqref="B43"/>
    </sheetView>
  </sheetViews>
  <sheetFormatPr defaultColWidth="8.88671875" defaultRowHeight="15"/>
  <cols>
    <col min="1" max="1" width="7.6640625" style="1" customWidth="1"/>
    <col min="2" max="2" width="28.6640625" style="1" customWidth="1"/>
    <col min="3" max="3" width="5.6640625" style="1" customWidth="1"/>
    <col min="4" max="4" width="9.6640625" style="1" customWidth="1"/>
    <col min="5" max="6" width="8.6640625" style="1" customWidth="1"/>
    <col min="7" max="7" width="10.6640625" style="1" customWidth="1"/>
    <col min="8" max="16384" width="9.6640625" style="1" customWidth="1"/>
  </cols>
  <sheetData>
    <row r="1" spans="1:256" ht="52.5">
      <c r="A1" s="35" t="s">
        <v>83</v>
      </c>
      <c r="B1" s="55"/>
      <c r="C1" s="55"/>
      <c r="D1" s="55"/>
      <c r="E1" s="55"/>
      <c r="F1" s="55"/>
      <c r="G1" s="55"/>
      <c r="H1" s="55"/>
      <c r="I1" s="55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15.75">
      <c r="A2" s="36" t="s">
        <v>1</v>
      </c>
      <c r="B2" s="23" t="s">
        <v>53</v>
      </c>
      <c r="C2" s="37" t="s">
        <v>54</v>
      </c>
      <c r="D2" s="37" t="s">
        <v>55</v>
      </c>
      <c r="E2" s="39" t="s">
        <v>20</v>
      </c>
      <c r="F2" s="56" t="s">
        <v>31</v>
      </c>
      <c r="G2" s="56" t="s">
        <v>84</v>
      </c>
      <c r="H2" s="39" t="s">
        <v>85</v>
      </c>
      <c r="I2" s="57" t="s">
        <v>57</v>
      </c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 ht="15.75">
      <c r="A3" s="43">
        <f>'Variable Input'!A3</f>
        <v>210043</v>
      </c>
      <c r="B3" s="43" t="str">
        <f>'Variable Input'!B3</f>
        <v>Baltimore Washington Medical Center</v>
      </c>
      <c r="C3" s="43">
        <f>'Variable Input'!C3</f>
        <v>1</v>
      </c>
      <c r="D3" s="43">
        <f>'Variable Input'!D3</f>
        <v>1</v>
      </c>
      <c r="E3" s="45">
        <f>'Variable Input'!E3</f>
        <v>23525.4141142382</v>
      </c>
      <c r="F3" s="58">
        <f>'Variable Input'!G3</f>
        <v>1.07480649615323</v>
      </c>
      <c r="G3" s="59">
        <f aca="true" t="shared" si="0" ref="G3:G10">F3*E3</f>
        <v>25285.2679146781</v>
      </c>
      <c r="H3" s="45">
        <f>'Variable Input'!T3</f>
        <v>7</v>
      </c>
      <c r="I3" s="60">
        <f aca="true" t="shared" si="1" ref="I3:I11">H3/G3</f>
        <v>0.0002768410452924843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 ht="15.75">
      <c r="A4" s="43">
        <f>'Variable Input'!A4</f>
        <v>210015</v>
      </c>
      <c r="B4" s="43" t="str">
        <f>'Variable Input'!B4</f>
        <v>Franklin Square Hospital Center</v>
      </c>
      <c r="C4" s="43">
        <f>'Variable Input'!C4</f>
        <v>1</v>
      </c>
      <c r="D4" s="43">
        <f>'Variable Input'!D4</f>
        <v>1</v>
      </c>
      <c r="E4" s="45">
        <f>'Variable Input'!E4</f>
        <v>30508.7933308668</v>
      </c>
      <c r="F4" s="58">
        <f>'Variable Input'!G4</f>
        <v>0.94899685218168</v>
      </c>
      <c r="G4" s="59">
        <f t="shared" si="0"/>
        <v>28952.748834854025</v>
      </c>
      <c r="H4" s="45">
        <f>'Variable Input'!T4</f>
        <v>78</v>
      </c>
      <c r="I4" s="60">
        <f t="shared" si="1"/>
        <v>0.0026940447155781528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 ht="15.75">
      <c r="A5" s="43">
        <f>'Variable Input'!A5</f>
        <v>210056</v>
      </c>
      <c r="B5" s="43" t="str">
        <f>'Variable Input'!B5</f>
        <v>Good Samaritan Hospital</v>
      </c>
      <c r="C5" s="43">
        <f>'Variable Input'!C5</f>
        <v>1</v>
      </c>
      <c r="D5" s="43">
        <f>'Variable Input'!D5</f>
        <v>1</v>
      </c>
      <c r="E5" s="45">
        <f>'Variable Input'!E5</f>
        <v>18400.1187333993</v>
      </c>
      <c r="F5" s="58">
        <f>'Variable Input'!G5</f>
        <v>1.15506288509467</v>
      </c>
      <c r="G5" s="59">
        <f t="shared" si="0"/>
        <v>21253.294230284682</v>
      </c>
      <c r="H5" s="45">
        <f>'Variable Input'!T5</f>
        <v>41</v>
      </c>
      <c r="I5" s="60">
        <f t="shared" si="1"/>
        <v>0.0019291127086349482</v>
      </c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 ht="15.75">
      <c r="A6" s="43">
        <f>'Variable Input'!A6</f>
        <v>210044</v>
      </c>
      <c r="B6" s="43" t="str">
        <f>'Variable Input'!B6</f>
        <v>Greater Baltimore Medical Center</v>
      </c>
      <c r="C6" s="43">
        <f>'Variable Input'!C6</f>
        <v>1</v>
      </c>
      <c r="D6" s="43">
        <f>'Variable Input'!D6</f>
        <v>1</v>
      </c>
      <c r="E6" s="45">
        <f>'Variable Input'!E6</f>
        <v>29121.9606582805</v>
      </c>
      <c r="F6" s="58">
        <f>'Variable Input'!G6</f>
        <v>1.06252847832054</v>
      </c>
      <c r="G6" s="59">
        <f t="shared" si="0"/>
        <v>30942.91254395341</v>
      </c>
      <c r="H6" s="45">
        <f>'Variable Input'!T6</f>
        <v>58</v>
      </c>
      <c r="I6" s="60">
        <f t="shared" si="1"/>
        <v>0.001874419543332027</v>
      </c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</row>
    <row r="7" spans="1:256" ht="15.75">
      <c r="A7" s="43">
        <f>'Variable Input'!A7</f>
        <v>210004</v>
      </c>
      <c r="B7" s="43" t="str">
        <f>'Variable Input'!B7</f>
        <v>Holy Cross Hospital</v>
      </c>
      <c r="C7" s="43">
        <f>'Variable Input'!C7</f>
        <v>1</v>
      </c>
      <c r="D7" s="43">
        <f>'Variable Input'!D7</f>
        <v>1</v>
      </c>
      <c r="E7" s="45">
        <f>'Variable Input'!E7</f>
        <v>38937.7061012417</v>
      </c>
      <c r="F7" s="58">
        <f>'Variable Input'!G7</f>
        <v>0.853565626202596</v>
      </c>
      <c r="G7" s="59">
        <f t="shared" si="0"/>
        <v>33235.88749119902</v>
      </c>
      <c r="H7" s="45">
        <f>'Variable Input'!T7</f>
        <v>19</v>
      </c>
      <c r="I7" s="60">
        <f t="shared" si="1"/>
        <v>0.0005716712094729309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  <c r="IV7" s="23"/>
    </row>
    <row r="8" spans="1:256" ht="15.75">
      <c r="A8" s="43">
        <f>'Variable Input'!A8</f>
        <v>210058</v>
      </c>
      <c r="B8" s="43" t="str">
        <f>'Variable Input'!B8</f>
        <v>James Lawrence Kernan Hospital</v>
      </c>
      <c r="C8" s="43">
        <f>'Variable Input'!C8</f>
        <v>1</v>
      </c>
      <c r="D8" s="43">
        <f>'Variable Input'!D8</f>
        <v>1</v>
      </c>
      <c r="E8" s="45">
        <f>'Variable Input'!E8</f>
        <v>4264.70630034595</v>
      </c>
      <c r="F8" s="58">
        <f>'Variable Input'!G8</f>
        <v>1.3922185267123</v>
      </c>
      <c r="G8" s="59">
        <f t="shared" si="0"/>
        <v>5937.403122328302</v>
      </c>
      <c r="H8" s="45">
        <f>'Variable Input'!T8</f>
        <v>15</v>
      </c>
      <c r="I8" s="60">
        <f t="shared" si="1"/>
        <v>0.002526357010119582</v>
      </c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  <c r="IV8" s="23"/>
    </row>
    <row r="9" spans="1:256" ht="15.75">
      <c r="A9" s="43">
        <f>'Variable Input'!A9</f>
        <v>210011</v>
      </c>
      <c r="B9" s="43" t="str">
        <f>'Variable Input'!B9</f>
        <v>St. Agnes Hospital</v>
      </c>
      <c r="C9" s="43">
        <f>'Variable Input'!C9</f>
        <v>1</v>
      </c>
      <c r="D9" s="43">
        <f>'Variable Input'!D9</f>
        <v>1</v>
      </c>
      <c r="E9" s="45">
        <f>'Variable Input'!E9</f>
        <v>26270.3025626291</v>
      </c>
      <c r="F9" s="58">
        <f>'Variable Input'!G9</f>
        <v>0.924663144054771</v>
      </c>
      <c r="G9" s="59">
        <f t="shared" si="0"/>
        <v>24291.18056283073</v>
      </c>
      <c r="H9" s="45">
        <f>'Variable Input'!T9</f>
        <v>73</v>
      </c>
      <c r="I9" s="60">
        <f t="shared" si="1"/>
        <v>0.003005205935182142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  <c r="IV9" s="23"/>
    </row>
    <row r="10" spans="1:256" ht="15.75">
      <c r="A10" s="43">
        <f>'Variable Input'!A10</f>
        <v>210022</v>
      </c>
      <c r="B10" s="43" t="str">
        <f>'Variable Input'!B10</f>
        <v>Suburban Hospital</v>
      </c>
      <c r="C10" s="43">
        <f>'Variable Input'!C10</f>
        <v>1</v>
      </c>
      <c r="D10" s="43">
        <f>'Variable Input'!D10</f>
        <v>1</v>
      </c>
      <c r="E10" s="45">
        <f>'Variable Input'!E10</f>
        <v>13690.2713216011</v>
      </c>
      <c r="F10" s="58">
        <f>'Variable Input'!G10</f>
        <v>1.28622294632872</v>
      </c>
      <c r="G10" s="59">
        <f t="shared" si="0"/>
        <v>17608.741115309345</v>
      </c>
      <c r="H10" s="45">
        <f>'Variable Input'!T10</f>
        <v>4</v>
      </c>
      <c r="I10" s="60">
        <f t="shared" si="1"/>
        <v>0.00022715990733274683</v>
      </c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  <c r="IV10" s="23"/>
    </row>
    <row r="11" spans="1:256" ht="15.75">
      <c r="A11" s="43"/>
      <c r="B11" s="43"/>
      <c r="C11" s="43"/>
      <c r="D11" s="43"/>
      <c r="E11" s="45"/>
      <c r="F11" s="58"/>
      <c r="G11" s="59">
        <f>SUM(G3:G10)</f>
        <v>187507.43581543764</v>
      </c>
      <c r="H11" s="59">
        <f>SUM(H3:H10)</f>
        <v>295</v>
      </c>
      <c r="I11" s="60">
        <f t="shared" si="1"/>
        <v>0.0015732709410541275</v>
      </c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  <c r="IV11" s="23"/>
    </row>
    <row r="12" spans="1:256" ht="15.75">
      <c r="A12" s="43"/>
      <c r="B12" s="43"/>
      <c r="C12" s="43"/>
      <c r="D12" s="43"/>
      <c r="E12" s="45"/>
      <c r="F12" s="58"/>
      <c r="G12" s="59"/>
      <c r="H12" s="45"/>
      <c r="I12" s="60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  <c r="IV12" s="23"/>
    </row>
    <row r="13" spans="1:256" ht="15.75">
      <c r="A13" s="43">
        <f>'Variable Input'!A11</f>
        <v>210023</v>
      </c>
      <c r="B13" s="43" t="str">
        <f>'Variable Input'!B11</f>
        <v>Anne Arundel Medical Center</v>
      </c>
      <c r="C13" s="43">
        <f>'Variable Input'!C11</f>
        <v>3</v>
      </c>
      <c r="D13" s="43">
        <f>'Variable Input'!D11</f>
        <v>3</v>
      </c>
      <c r="E13" s="45">
        <f>'Variable Input'!E11</f>
        <v>31103.2493376677</v>
      </c>
      <c r="F13" s="58">
        <f>'Variable Input'!G11</f>
        <v>1.00869693672002</v>
      </c>
      <c r="G13" s="59">
        <f aca="true" t="shared" si="2" ref="G13:G40">F13*E13</f>
        <v>31373.752328944403</v>
      </c>
      <c r="H13" s="45">
        <f>'Variable Input'!T11</f>
        <v>0</v>
      </c>
      <c r="I13" s="60">
        <f aca="true" t="shared" si="3" ref="I13:I41">H13/G13</f>
        <v>0</v>
      </c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  <c r="IV13" s="23"/>
    </row>
    <row r="14" spans="1:256" ht="15.75">
      <c r="A14" s="43">
        <f>'Variable Input'!A12</f>
        <v>210061</v>
      </c>
      <c r="B14" s="43" t="str">
        <f>'Variable Input'!B12</f>
        <v>Atlantic General Hospital</v>
      </c>
      <c r="C14" s="43">
        <f>'Variable Input'!C12</f>
        <v>3</v>
      </c>
      <c r="D14" s="43">
        <f>'Variable Input'!D12</f>
        <v>3</v>
      </c>
      <c r="E14" s="45">
        <f>'Variable Input'!E12</f>
        <v>6456.69010234116</v>
      </c>
      <c r="F14" s="58">
        <f>'Variable Input'!G12</f>
        <v>0.88137883264223</v>
      </c>
      <c r="G14" s="59">
        <f t="shared" si="2"/>
        <v>5690.789985134093</v>
      </c>
      <c r="H14" s="45">
        <f>'Variable Input'!T12</f>
        <v>0</v>
      </c>
      <c r="I14" s="60">
        <f t="shared" si="3"/>
        <v>0</v>
      </c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</row>
    <row r="15" spans="1:256" ht="15.75">
      <c r="A15" s="43">
        <f>'Variable Input'!A13</f>
        <v>210039</v>
      </c>
      <c r="B15" s="43" t="str">
        <f>'Variable Input'!B13</f>
        <v>Calvert Memorial Hospital</v>
      </c>
      <c r="C15" s="43">
        <f>'Variable Input'!C13</f>
        <v>3</v>
      </c>
      <c r="D15" s="43">
        <f>'Variable Input'!D13</f>
        <v>3</v>
      </c>
      <c r="E15" s="45">
        <f>'Variable Input'!E13</f>
        <v>10760.715144833</v>
      </c>
      <c r="F15" s="58">
        <f>'Variable Input'!G13</f>
        <v>0.914012293717628</v>
      </c>
      <c r="G15" s="59">
        <f t="shared" si="2"/>
        <v>9835.42593157083</v>
      </c>
      <c r="H15" s="45">
        <f>'Variable Input'!T13</f>
        <v>0</v>
      </c>
      <c r="I15" s="60">
        <f t="shared" si="3"/>
        <v>0</v>
      </c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</row>
    <row r="16" spans="1:256" ht="15.75">
      <c r="A16" s="43">
        <f>'Variable Input'!A14</f>
        <v>210033</v>
      </c>
      <c r="B16" s="43" t="str">
        <f>'Variable Input'!B14</f>
        <v>Carroll Hospital Center</v>
      </c>
      <c r="C16" s="43">
        <f>'Variable Input'!C14</f>
        <v>3</v>
      </c>
      <c r="D16" s="43">
        <f>'Variable Input'!D14</f>
        <v>3</v>
      </c>
      <c r="E16" s="45">
        <f>'Variable Input'!E14</f>
        <v>16216.4572576009</v>
      </c>
      <c r="F16" s="58">
        <f>'Variable Input'!G14</f>
        <v>0.955525877341636</v>
      </c>
      <c r="G16" s="59">
        <f t="shared" si="2"/>
        <v>15495.244548442239</v>
      </c>
      <c r="H16" s="45">
        <f>'Variable Input'!T14</f>
        <v>0</v>
      </c>
      <c r="I16" s="60">
        <f t="shared" si="3"/>
        <v>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</row>
    <row r="17" spans="1:256" ht="15.75">
      <c r="A17" s="43">
        <f>'Variable Input'!A15</f>
        <v>210030</v>
      </c>
      <c r="B17" s="43" t="str">
        <f>'Variable Input'!B15</f>
        <v>Chester River Hospital Center</v>
      </c>
      <c r="C17" s="43">
        <f>'Variable Input'!C15</f>
        <v>3</v>
      </c>
      <c r="D17" s="43">
        <f>'Variable Input'!D15</f>
        <v>3</v>
      </c>
      <c r="E17" s="45">
        <f>'Variable Input'!E15</f>
        <v>4729.36368917787</v>
      </c>
      <c r="F17" s="58">
        <f>'Variable Input'!G15</f>
        <v>0.829918856902085</v>
      </c>
      <c r="G17" s="59">
        <f t="shared" si="2"/>
        <v>3924.9881067967253</v>
      </c>
      <c r="H17" s="45">
        <f>'Variable Input'!T15</f>
        <v>0</v>
      </c>
      <c r="I17" s="60">
        <f t="shared" si="3"/>
        <v>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</row>
    <row r="18" spans="1:256" ht="15.75">
      <c r="A18" s="43">
        <f>'Variable Input'!A16</f>
        <v>210035</v>
      </c>
      <c r="B18" s="43" t="str">
        <f>'Variable Input'!B16</f>
        <v>Civista Medical Center</v>
      </c>
      <c r="C18" s="43">
        <f>'Variable Input'!C16</f>
        <v>3</v>
      </c>
      <c r="D18" s="43">
        <f>'Variable Input'!D16</f>
        <v>3</v>
      </c>
      <c r="E18" s="45">
        <f>'Variable Input'!E16</f>
        <v>10407.1097212738</v>
      </c>
      <c r="F18" s="58">
        <f>'Variable Input'!G16</f>
        <v>0.8414552377943</v>
      </c>
      <c r="G18" s="59">
        <f t="shared" si="2"/>
        <v>8757.116985265817</v>
      </c>
      <c r="H18" s="45">
        <f>'Variable Input'!T16</f>
        <v>0</v>
      </c>
      <c r="I18" s="60">
        <f t="shared" si="3"/>
        <v>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  <c r="IV18" s="23"/>
    </row>
    <row r="19" spans="1:256" ht="15.75">
      <c r="A19" s="43">
        <f>'Variable Input'!A17</f>
        <v>210051</v>
      </c>
      <c r="B19" s="43" t="str">
        <f>'Variable Input'!B17</f>
        <v>Doctors Community Hospital</v>
      </c>
      <c r="C19" s="43">
        <f>'Variable Input'!C17</f>
        <v>3</v>
      </c>
      <c r="D19" s="43">
        <f>'Variable Input'!D17</f>
        <v>3</v>
      </c>
      <c r="E19" s="45">
        <f>'Variable Input'!E17</f>
        <v>13845.7602095498</v>
      </c>
      <c r="F19" s="58">
        <f>'Variable Input'!G17</f>
        <v>1.07978652153847</v>
      </c>
      <c r="G19" s="59">
        <f t="shared" si="2"/>
        <v>14950.465254725537</v>
      </c>
      <c r="H19" s="45">
        <f>'Variable Input'!T17</f>
        <v>0</v>
      </c>
      <c r="I19" s="60">
        <f t="shared" si="3"/>
        <v>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  <c r="IV19" s="23"/>
    </row>
    <row r="20" spans="1:256" ht="15.75">
      <c r="A20" s="43">
        <f>'Variable Input'!A18</f>
        <v>210010</v>
      </c>
      <c r="B20" s="43" t="str">
        <f>'Variable Input'!B18</f>
        <v>Dorchester General Hospital</v>
      </c>
      <c r="C20" s="43">
        <f>'Variable Input'!C18</f>
        <v>3</v>
      </c>
      <c r="D20" s="43">
        <f>'Variable Input'!D18</f>
        <v>3</v>
      </c>
      <c r="E20" s="45">
        <f>'Variable Input'!E18</f>
        <v>4822.31691181053</v>
      </c>
      <c r="F20" s="58">
        <f>'Variable Input'!G18</f>
        <v>0.8870356234356</v>
      </c>
      <c r="G20" s="59">
        <f t="shared" si="2"/>
        <v>4277.566888271891</v>
      </c>
      <c r="H20" s="45">
        <f>'Variable Input'!T18</f>
        <v>0</v>
      </c>
      <c r="I20" s="60">
        <f t="shared" si="3"/>
        <v>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ht="15.75">
      <c r="A21" s="43">
        <f>'Variable Input'!A19</f>
        <v>210060</v>
      </c>
      <c r="B21" s="43" t="str">
        <f>'Variable Input'!B19</f>
        <v>Fort Washington Medical Center</v>
      </c>
      <c r="C21" s="43">
        <f>'Variable Input'!C19</f>
        <v>3</v>
      </c>
      <c r="D21" s="43">
        <f>'Variable Input'!D19</f>
        <v>3</v>
      </c>
      <c r="E21" s="45">
        <f>'Variable Input'!E19</f>
        <v>5568.79406915195</v>
      </c>
      <c r="F21" s="58">
        <f>'Variable Input'!G19</f>
        <v>0.648061442121405</v>
      </c>
      <c r="G21" s="59">
        <f t="shared" si="2"/>
        <v>3608.9207153317398</v>
      </c>
      <c r="H21" s="45">
        <f>'Variable Input'!T19</f>
        <v>0</v>
      </c>
      <c r="I21" s="60">
        <f t="shared" si="3"/>
        <v>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ht="15.75">
      <c r="A22" s="43">
        <f>'Variable Input'!A20</f>
        <v>210005</v>
      </c>
      <c r="B22" s="43" t="str">
        <f>'Variable Input'!B20</f>
        <v>Frederick Memorial Hospital</v>
      </c>
      <c r="C22" s="43">
        <f>'Variable Input'!C20</f>
        <v>3</v>
      </c>
      <c r="D22" s="43">
        <f>'Variable Input'!D20</f>
        <v>3</v>
      </c>
      <c r="E22" s="45">
        <f>'Variable Input'!E20</f>
        <v>23624.1880612578</v>
      </c>
      <c r="F22" s="58">
        <f>'Variable Input'!G20</f>
        <v>0.983000444022898</v>
      </c>
      <c r="G22" s="59">
        <f t="shared" si="2"/>
        <v>23222.587353896863</v>
      </c>
      <c r="H22" s="45">
        <f>'Variable Input'!T20</f>
        <v>0</v>
      </c>
      <c r="I22" s="60">
        <f t="shared" si="3"/>
        <v>0</v>
      </c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1:256" ht="15.75">
      <c r="A23" s="43">
        <f>'Variable Input'!A21</f>
        <v>210017</v>
      </c>
      <c r="B23" s="43" t="str">
        <f>'Variable Input'!B21</f>
        <v>Garrett County Memorial Hospital</v>
      </c>
      <c r="C23" s="43">
        <f>'Variable Input'!C21</f>
        <v>3</v>
      </c>
      <c r="D23" s="43">
        <f>'Variable Input'!D21</f>
        <v>3</v>
      </c>
      <c r="E23" s="45">
        <f>'Variable Input'!E21</f>
        <v>4357.91815329549</v>
      </c>
      <c r="F23" s="58">
        <f>'Variable Input'!G21</f>
        <v>0.808429214497379</v>
      </c>
      <c r="G23" s="59">
        <f t="shared" si="2"/>
        <v>3523.0683495125413</v>
      </c>
      <c r="H23" s="45">
        <f>'Variable Input'!T21</f>
        <v>0</v>
      </c>
      <c r="I23" s="60">
        <f t="shared" si="3"/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  <c r="IO23" s="23"/>
      <c r="IP23" s="23"/>
      <c r="IQ23" s="23"/>
      <c r="IR23" s="23"/>
      <c r="IS23" s="23"/>
      <c r="IT23" s="23"/>
      <c r="IU23" s="23"/>
      <c r="IV23" s="23"/>
    </row>
    <row r="24" spans="1:256" ht="15.75">
      <c r="A24" s="43">
        <f>'Variable Input'!A22</f>
        <v>210006</v>
      </c>
      <c r="B24" s="43" t="str">
        <f>'Variable Input'!B22</f>
        <v>Harford Memorial Hospital</v>
      </c>
      <c r="C24" s="43">
        <f>'Variable Input'!C22</f>
        <v>3</v>
      </c>
      <c r="D24" s="43">
        <f>'Variable Input'!D22</f>
        <v>3</v>
      </c>
      <c r="E24" s="45">
        <f>'Variable Input'!E22</f>
        <v>8557.43831373778</v>
      </c>
      <c r="F24" s="58">
        <f>'Variable Input'!G22</f>
        <v>0.867749041586831</v>
      </c>
      <c r="G24" s="59">
        <f t="shared" si="2"/>
        <v>7425.708895184386</v>
      </c>
      <c r="H24" s="45">
        <f>'Variable Input'!T22</f>
        <v>0</v>
      </c>
      <c r="I24" s="60">
        <f t="shared" si="3"/>
        <v>0</v>
      </c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</row>
    <row r="25" spans="1:256" ht="15.75">
      <c r="A25" s="43">
        <f>'Variable Input'!A23</f>
        <v>210048</v>
      </c>
      <c r="B25" s="43" t="str">
        <f>'Variable Input'!B23</f>
        <v>Howard County General Hospital</v>
      </c>
      <c r="C25" s="43">
        <f>'Variable Input'!C23</f>
        <v>3</v>
      </c>
      <c r="D25" s="43">
        <f>'Variable Input'!D23</f>
        <v>3</v>
      </c>
      <c r="E25" s="45">
        <f>'Variable Input'!E23</f>
        <v>22702.1857731609</v>
      </c>
      <c r="F25" s="58">
        <f>'Variable Input'!G23</f>
        <v>0.890278495995104</v>
      </c>
      <c r="G25" s="59">
        <f t="shared" si="2"/>
        <v>20211.267805931137</v>
      </c>
      <c r="H25" s="45">
        <f>'Variable Input'!T23</f>
        <v>0</v>
      </c>
      <c r="I25" s="60">
        <f t="shared" si="3"/>
        <v>0</v>
      </c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</row>
    <row r="26" spans="1:256" ht="15.75">
      <c r="A26" s="43">
        <f>'Variable Input'!A24</f>
        <v>210055</v>
      </c>
      <c r="B26" s="43" t="str">
        <f>'Variable Input'!B24</f>
        <v>Laurel Regional Hospital</v>
      </c>
      <c r="C26" s="43">
        <f>'Variable Input'!C24</f>
        <v>3</v>
      </c>
      <c r="D26" s="43">
        <f>'Variable Input'!D24</f>
        <v>3</v>
      </c>
      <c r="E26" s="45">
        <f>'Variable Input'!E24</f>
        <v>8679.00746711352</v>
      </c>
      <c r="F26" s="58">
        <f>'Variable Input'!G24</f>
        <v>0.906635114817994</v>
      </c>
      <c r="G26" s="59">
        <f t="shared" si="2"/>
        <v>7868.692931452694</v>
      </c>
      <c r="H26" s="45">
        <f>'Variable Input'!T24</f>
        <v>0</v>
      </c>
      <c r="I26" s="60">
        <f t="shared" si="3"/>
        <v>0</v>
      </c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</row>
    <row r="27" spans="1:256" ht="15.75">
      <c r="A27" s="43">
        <f>'Variable Input'!A25</f>
        <v>210045</v>
      </c>
      <c r="B27" s="43" t="str">
        <f>'Variable Input'!B25</f>
        <v>McCready Memorial Hospital</v>
      </c>
      <c r="C27" s="43">
        <f>'Variable Input'!C25</f>
        <v>3</v>
      </c>
      <c r="D27" s="43">
        <f>'Variable Input'!D25</f>
        <v>3</v>
      </c>
      <c r="E27" s="45">
        <f>'Variable Input'!E25</f>
        <v>1819.77879075918</v>
      </c>
      <c r="F27" s="58">
        <f>'Variable Input'!G25</f>
        <v>0.520188255009668</v>
      </c>
      <c r="G27" s="59">
        <f t="shared" si="2"/>
        <v>946.6275536686217</v>
      </c>
      <c r="H27" s="45">
        <f>'Variable Input'!T25</f>
        <v>0</v>
      </c>
      <c r="I27" s="60">
        <f t="shared" si="3"/>
        <v>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  <c r="IO27" s="23"/>
      <c r="IP27" s="23"/>
      <c r="IQ27" s="23"/>
      <c r="IR27" s="23"/>
      <c r="IS27" s="23"/>
      <c r="IT27" s="23"/>
      <c r="IU27" s="23"/>
      <c r="IV27" s="23"/>
    </row>
    <row r="28" spans="1:256" ht="15.75">
      <c r="A28" s="43">
        <f>'Variable Input'!A26</f>
        <v>210037</v>
      </c>
      <c r="B28" s="43" t="str">
        <f>'Variable Input'!B26</f>
        <v>Memorial Hospital at Easton</v>
      </c>
      <c r="C28" s="43">
        <f>'Variable Input'!C26</f>
        <v>3</v>
      </c>
      <c r="D28" s="43">
        <f>'Variable Input'!D26</f>
        <v>3</v>
      </c>
      <c r="E28" s="45">
        <f>'Variable Input'!E26</f>
        <v>12813.4626856755</v>
      </c>
      <c r="F28" s="58">
        <f>'Variable Input'!G26</f>
        <v>0.995363603999855</v>
      </c>
      <c r="G28" s="59">
        <f t="shared" si="2"/>
        <v>12754.054398531627</v>
      </c>
      <c r="H28" s="45">
        <f>'Variable Input'!T26</f>
        <v>0</v>
      </c>
      <c r="I28" s="60">
        <f t="shared" si="3"/>
        <v>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  <c r="IO28" s="23"/>
      <c r="IP28" s="23"/>
      <c r="IQ28" s="23"/>
      <c r="IR28" s="23"/>
      <c r="IS28" s="23"/>
      <c r="IT28" s="23"/>
      <c r="IU28" s="23"/>
      <c r="IV28" s="23"/>
    </row>
    <row r="29" spans="1:256" ht="15.75">
      <c r="A29" s="43">
        <f>'Variable Input'!A27</f>
        <v>210018</v>
      </c>
      <c r="B29" s="43" t="str">
        <f>'Variable Input'!B27</f>
        <v>Montgomery General Hospital</v>
      </c>
      <c r="C29" s="43">
        <f>'Variable Input'!C27</f>
        <v>3</v>
      </c>
      <c r="D29" s="43">
        <f>'Variable Input'!D27</f>
        <v>3</v>
      </c>
      <c r="E29" s="45">
        <f>'Variable Input'!E27</f>
        <v>11523.9203462846</v>
      </c>
      <c r="F29" s="58">
        <f>'Variable Input'!G27</f>
        <v>0.990000852564502</v>
      </c>
      <c r="G29" s="59">
        <f t="shared" si="2"/>
        <v>11408.690967707165</v>
      </c>
      <c r="H29" s="45">
        <f>'Variable Input'!T27</f>
        <v>0</v>
      </c>
      <c r="I29" s="60">
        <f t="shared" si="3"/>
        <v>0</v>
      </c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  <c r="IO29" s="23"/>
      <c r="IP29" s="23"/>
      <c r="IQ29" s="23"/>
      <c r="IR29" s="23"/>
      <c r="IS29" s="23"/>
      <c r="IT29" s="23"/>
      <c r="IU29" s="23"/>
      <c r="IV29" s="23"/>
    </row>
    <row r="30" spans="1:256" ht="15.75">
      <c r="A30" s="43">
        <f>'Variable Input'!A28</f>
        <v>210040</v>
      </c>
      <c r="B30" s="43" t="str">
        <f>'Variable Input'!B28</f>
        <v>Northwest Hospital Center</v>
      </c>
      <c r="C30" s="43">
        <f>'Variable Input'!C28</f>
        <v>3</v>
      </c>
      <c r="D30" s="43">
        <f>'Variable Input'!D28</f>
        <v>3</v>
      </c>
      <c r="E30" s="45">
        <f>'Variable Input'!E28</f>
        <v>15628.6542536538</v>
      </c>
      <c r="F30" s="58">
        <f>'Variable Input'!G28</f>
        <v>1.01432875339466</v>
      </c>
      <c r="G30" s="59">
        <f t="shared" si="2"/>
        <v>15852.593386344812</v>
      </c>
      <c r="H30" s="45">
        <f>'Variable Input'!T28</f>
        <v>0</v>
      </c>
      <c r="I30" s="60">
        <f t="shared" si="3"/>
        <v>0</v>
      </c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  <c r="IO30" s="23"/>
      <c r="IP30" s="23"/>
      <c r="IQ30" s="23"/>
      <c r="IR30" s="23"/>
      <c r="IS30" s="23"/>
      <c r="IT30" s="23"/>
      <c r="IU30" s="23"/>
      <c r="IV30" s="23"/>
    </row>
    <row r="31" spans="1:256" ht="15.75">
      <c r="A31" s="43">
        <f>'Variable Input'!A29</f>
        <v>210019</v>
      </c>
      <c r="B31" s="43" t="str">
        <f>'Variable Input'!B29</f>
        <v>Peninsula Regional Medical Center</v>
      </c>
      <c r="C31" s="43">
        <f>'Variable Input'!C29</f>
        <v>3</v>
      </c>
      <c r="D31" s="43">
        <f>'Variable Input'!D29</f>
        <v>3</v>
      </c>
      <c r="E31" s="45">
        <f>'Variable Input'!E29</f>
        <v>27620.3937567362</v>
      </c>
      <c r="F31" s="58">
        <f>'Variable Input'!G29</f>
        <v>1.06927651094733</v>
      </c>
      <c r="G31" s="59">
        <f t="shared" si="2"/>
        <v>29533.8382671943</v>
      </c>
      <c r="H31" s="45">
        <f>'Variable Input'!T29</f>
        <v>0</v>
      </c>
      <c r="I31" s="60">
        <f t="shared" si="3"/>
        <v>0</v>
      </c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  <c r="IO31" s="23"/>
      <c r="IP31" s="23"/>
      <c r="IQ31" s="23"/>
      <c r="IR31" s="23"/>
      <c r="IS31" s="23"/>
      <c r="IT31" s="23"/>
      <c r="IU31" s="23"/>
      <c r="IV31" s="23"/>
    </row>
    <row r="32" spans="1:256" ht="15.75">
      <c r="A32" s="43">
        <f>'Variable Input'!A30</f>
        <v>210057</v>
      </c>
      <c r="B32" s="43" t="str">
        <f>'Variable Input'!B30</f>
        <v>Shady Grove Adventist Hospital</v>
      </c>
      <c r="C32" s="43">
        <f>'Variable Input'!C30</f>
        <v>3</v>
      </c>
      <c r="D32" s="43">
        <f>'Variable Input'!D30</f>
        <v>3</v>
      </c>
      <c r="E32" s="45">
        <f>'Variable Input'!E30</f>
        <v>29225.7853608377</v>
      </c>
      <c r="F32" s="58">
        <f>'Variable Input'!G30</f>
        <v>0.945803485204035</v>
      </c>
      <c r="G32" s="59">
        <f t="shared" si="2"/>
        <v>27641.849652105364</v>
      </c>
      <c r="H32" s="45">
        <f>'Variable Input'!T30</f>
        <v>0</v>
      </c>
      <c r="I32" s="60">
        <f t="shared" si="3"/>
        <v>0</v>
      </c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</row>
    <row r="33" spans="1:256" ht="15.75">
      <c r="A33" s="43">
        <f>'Variable Input'!A31</f>
        <v>210054</v>
      </c>
      <c r="B33" s="43" t="str">
        <f>'Variable Input'!B31</f>
        <v>Southern Maryland Hospital Center</v>
      </c>
      <c r="C33" s="43">
        <f>'Variable Input'!C31</f>
        <v>3</v>
      </c>
      <c r="D33" s="43">
        <f>'Variable Input'!D31</f>
        <v>3</v>
      </c>
      <c r="E33" s="45">
        <f>'Variable Input'!E31</f>
        <v>18579.7593939342</v>
      </c>
      <c r="F33" s="58">
        <f>'Variable Input'!G31</f>
        <v>0.8328055655669</v>
      </c>
      <c r="G33" s="59">
        <f t="shared" si="2"/>
        <v>15473.327030162294</v>
      </c>
      <c r="H33" s="45">
        <f>'Variable Input'!T31</f>
        <v>0</v>
      </c>
      <c r="I33" s="60">
        <f t="shared" si="3"/>
        <v>0</v>
      </c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  <c r="IO33" s="23"/>
      <c r="IP33" s="23"/>
      <c r="IQ33" s="23"/>
      <c r="IR33" s="23"/>
      <c r="IS33" s="23"/>
      <c r="IT33" s="23"/>
      <c r="IU33" s="23"/>
      <c r="IV33" s="23"/>
    </row>
    <row r="34" spans="1:256" ht="15.75">
      <c r="A34" s="43">
        <f>'Variable Input'!A32</f>
        <v>210007</v>
      </c>
      <c r="B34" s="43" t="str">
        <f>'Variable Input'!B32</f>
        <v>St. Joseph Medical Center</v>
      </c>
      <c r="C34" s="43">
        <f>'Variable Input'!C32</f>
        <v>3</v>
      </c>
      <c r="D34" s="43">
        <f>'Variable Input'!D32</f>
        <v>3</v>
      </c>
      <c r="E34" s="45">
        <f>'Variable Input'!E32</f>
        <v>22841.392329409</v>
      </c>
      <c r="F34" s="58">
        <f>'Variable Input'!G32</f>
        <v>1.24076613079098</v>
      </c>
      <c r="G34" s="59">
        <f t="shared" si="2"/>
        <v>28340.825982439575</v>
      </c>
      <c r="H34" s="45">
        <f>'Variable Input'!T32</f>
        <v>0</v>
      </c>
      <c r="I34" s="60">
        <f t="shared" si="3"/>
        <v>0</v>
      </c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  <c r="IO34" s="23"/>
      <c r="IP34" s="23"/>
      <c r="IQ34" s="23"/>
      <c r="IR34" s="23"/>
      <c r="IS34" s="23"/>
      <c r="IT34" s="23"/>
      <c r="IU34" s="23"/>
      <c r="IV34" s="23"/>
    </row>
    <row r="35" spans="1:256" ht="15.75">
      <c r="A35" s="43">
        <f>'Variable Input'!A33</f>
        <v>210028</v>
      </c>
      <c r="B35" s="43" t="str">
        <f>'Variable Input'!B33</f>
        <v>St. Mary's Hospital</v>
      </c>
      <c r="C35" s="43">
        <f>'Variable Input'!C33</f>
        <v>3</v>
      </c>
      <c r="D35" s="43">
        <f>'Variable Input'!D33</f>
        <v>3</v>
      </c>
      <c r="E35" s="45">
        <f>'Variable Input'!E33</f>
        <v>11888.1915590896</v>
      </c>
      <c r="F35" s="58">
        <f>'Variable Input'!G33</f>
        <v>0.787792982361573</v>
      </c>
      <c r="G35" s="59">
        <f t="shared" si="2"/>
        <v>9365.433883220874</v>
      </c>
      <c r="H35" s="45">
        <f>'Variable Input'!T33</f>
        <v>0</v>
      </c>
      <c r="I35" s="60">
        <f t="shared" si="3"/>
        <v>0</v>
      </c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  <c r="IO35" s="23"/>
      <c r="IP35" s="23"/>
      <c r="IQ35" s="23"/>
      <c r="IR35" s="23"/>
      <c r="IS35" s="23"/>
      <c r="IT35" s="23"/>
      <c r="IU35" s="23"/>
      <c r="IV35" s="23"/>
    </row>
    <row r="36" spans="1:256" ht="15.75">
      <c r="A36" s="43">
        <f>'Variable Input'!A34</f>
        <v>210032</v>
      </c>
      <c r="B36" s="43" t="str">
        <f>'Variable Input'!B34</f>
        <v>Union of Cecil</v>
      </c>
      <c r="C36" s="43">
        <f>'Variable Input'!C34</f>
        <v>3</v>
      </c>
      <c r="D36" s="43">
        <f>'Variable Input'!D34</f>
        <v>3</v>
      </c>
      <c r="E36" s="45">
        <f>'Variable Input'!E34</f>
        <v>11758.7877803077</v>
      </c>
      <c r="F36" s="58">
        <f>'Variable Input'!G34</f>
        <v>0.862993195178449</v>
      </c>
      <c r="G36" s="59">
        <f t="shared" si="2"/>
        <v>10147.753837953045</v>
      </c>
      <c r="H36" s="45">
        <f>'Variable Input'!T34</f>
        <v>0</v>
      </c>
      <c r="I36" s="60">
        <f t="shared" si="3"/>
        <v>0</v>
      </c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  <c r="IO36" s="23"/>
      <c r="IP36" s="23"/>
      <c r="IQ36" s="23"/>
      <c r="IR36" s="23"/>
      <c r="IS36" s="23"/>
      <c r="IT36" s="23"/>
      <c r="IU36" s="23"/>
      <c r="IV36" s="23"/>
    </row>
    <row r="37" spans="1:256" ht="15.75">
      <c r="A37" s="43">
        <f>'Variable Input'!A35</f>
        <v>210049</v>
      </c>
      <c r="B37" s="43" t="str">
        <f>'Variable Input'!B35</f>
        <v>Upper Chesapeake Medical Center</v>
      </c>
      <c r="C37" s="43">
        <f>'Variable Input'!C35</f>
        <v>3</v>
      </c>
      <c r="D37" s="43">
        <f>'Variable Input'!D35</f>
        <v>3</v>
      </c>
      <c r="E37" s="45">
        <f>'Variable Input'!E35</f>
        <v>18185.2332573477</v>
      </c>
      <c r="F37" s="58">
        <f>'Variable Input'!G35</f>
        <v>0.952692593209015</v>
      </c>
      <c r="G37" s="59">
        <f t="shared" si="2"/>
        <v>17324.937030053403</v>
      </c>
      <c r="H37" s="45">
        <f>'Variable Input'!T35</f>
        <v>0</v>
      </c>
      <c r="I37" s="60">
        <f t="shared" si="3"/>
        <v>0</v>
      </c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</row>
    <row r="38" spans="1:256" ht="15.75">
      <c r="A38" s="43">
        <f>'Variable Input'!A36</f>
        <v>210016</v>
      </c>
      <c r="B38" s="43" t="str">
        <f>'Variable Input'!B36</f>
        <v>Washington Adventist Hospital</v>
      </c>
      <c r="C38" s="43">
        <f>'Variable Input'!C36</f>
        <v>3</v>
      </c>
      <c r="D38" s="43">
        <f>'Variable Input'!D36</f>
        <v>3</v>
      </c>
      <c r="E38" s="45">
        <f>'Variable Input'!E36</f>
        <v>18392.7167261104</v>
      </c>
      <c r="F38" s="58">
        <f>'Variable Input'!G36</f>
        <v>1.07527576084221</v>
      </c>
      <c r="G38" s="59">
        <f t="shared" si="2"/>
        <v>19777.242471623606</v>
      </c>
      <c r="H38" s="45">
        <f>'Variable Input'!T36</f>
        <v>0</v>
      </c>
      <c r="I38" s="60">
        <f t="shared" si="3"/>
        <v>0</v>
      </c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  <c r="IO38" s="23"/>
      <c r="IP38" s="23"/>
      <c r="IQ38" s="23"/>
      <c r="IR38" s="23"/>
      <c r="IS38" s="23"/>
      <c r="IT38" s="23"/>
      <c r="IU38" s="23"/>
      <c r="IV38" s="23"/>
    </row>
    <row r="39" spans="1:256" ht="15.75">
      <c r="A39" s="43">
        <f>'Variable Input'!A37</f>
        <v>210001</v>
      </c>
      <c r="B39" s="43" t="str">
        <f>'Variable Input'!B37</f>
        <v>Washington County Hospital</v>
      </c>
      <c r="C39" s="43">
        <f>'Variable Input'!C37</f>
        <v>3</v>
      </c>
      <c r="D39" s="43">
        <f>'Variable Input'!D37</f>
        <v>3</v>
      </c>
      <c r="E39" s="45">
        <f>'Variable Input'!E37</f>
        <v>20530.5956143061</v>
      </c>
      <c r="F39" s="58">
        <f>'Variable Input'!G37</f>
        <v>1.03350347182662</v>
      </c>
      <c r="G39" s="59">
        <f t="shared" si="2"/>
        <v>21218.441846053734</v>
      </c>
      <c r="H39" s="45">
        <f>'Variable Input'!T37</f>
        <v>0</v>
      </c>
      <c r="I39" s="60">
        <f t="shared" si="3"/>
        <v>0</v>
      </c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  <c r="IO39" s="23"/>
      <c r="IP39" s="23"/>
      <c r="IQ39" s="23"/>
      <c r="IR39" s="23"/>
      <c r="IS39" s="23"/>
      <c r="IT39" s="23"/>
      <c r="IU39" s="23"/>
      <c r="IV39" s="23"/>
    </row>
    <row r="40" spans="1:256" ht="15.75">
      <c r="A40" s="43">
        <f>'Variable Input'!A38</f>
        <v>210027</v>
      </c>
      <c r="B40" s="43" t="str">
        <f>'Variable Input'!B38</f>
        <v>Western Maryland Regional Medical Center</v>
      </c>
      <c r="C40" s="43">
        <f>'Variable Input'!C38</f>
        <v>3</v>
      </c>
      <c r="D40" s="43">
        <f>'Variable Input'!D38</f>
        <v>3</v>
      </c>
      <c r="E40" s="45">
        <f>'Variable Input'!E38</f>
        <v>20332.650755822</v>
      </c>
      <c r="F40" s="58">
        <f>'Variable Input'!G38</f>
        <v>1.00561509416779</v>
      </c>
      <c r="G40" s="59">
        <f t="shared" si="2"/>
        <v>20446.820504496725</v>
      </c>
      <c r="H40" s="45">
        <f>'Variable Input'!T38</f>
        <v>0</v>
      </c>
      <c r="I40" s="60">
        <f t="shared" si="3"/>
        <v>0</v>
      </c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  <c r="IO40" s="23"/>
      <c r="IP40" s="23"/>
      <c r="IQ40" s="23"/>
      <c r="IR40" s="23"/>
      <c r="IS40" s="23"/>
      <c r="IT40" s="23"/>
      <c r="IU40" s="23"/>
      <c r="IV40" s="23"/>
    </row>
    <row r="41" spans="1:256" ht="15.75">
      <c r="A41" s="43"/>
      <c r="B41" s="23"/>
      <c r="C41" s="23"/>
      <c r="D41" s="23"/>
      <c r="E41" s="45"/>
      <c r="F41" s="58"/>
      <c r="G41" s="59">
        <f>SUM(G13:G40)</f>
        <v>400398.03289201605</v>
      </c>
      <c r="H41" s="59">
        <f>SUM(H13:H40)</f>
        <v>0</v>
      </c>
      <c r="I41" s="60">
        <f t="shared" si="3"/>
        <v>0</v>
      </c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</row>
    <row r="42" spans="1:256" ht="15.75">
      <c r="A42" s="5"/>
      <c r="B42" s="5"/>
      <c r="C42" s="5"/>
      <c r="D42" s="5"/>
      <c r="E42" s="5"/>
      <c r="F42" s="5"/>
      <c r="G42" s="5"/>
      <c r="H42" s="5"/>
      <c r="I42" s="5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  <c r="IO42" s="23"/>
      <c r="IP42" s="23"/>
      <c r="IQ42" s="23"/>
      <c r="IR42" s="23"/>
      <c r="IS42" s="23"/>
      <c r="IT42" s="23"/>
      <c r="IU42" s="23"/>
      <c r="IV42" s="23"/>
    </row>
    <row r="43" spans="1:256" ht="15.75">
      <c r="A43" s="43">
        <f>'Variable Input'!A39</f>
        <v>210013</v>
      </c>
      <c r="B43" s="43" t="str">
        <f>'Variable Input'!B39</f>
        <v>Bon Secours Hospital</v>
      </c>
      <c r="C43" s="43">
        <f>'Variable Input'!C39</f>
        <v>4</v>
      </c>
      <c r="D43" s="43">
        <f>'Variable Input'!D39</f>
        <v>4</v>
      </c>
      <c r="E43" s="45">
        <f>'Variable Input'!E39</f>
        <v>8659.49310628826</v>
      </c>
      <c r="F43" s="58">
        <f>'Variable Input'!G39</f>
        <v>0.900033065884973</v>
      </c>
      <c r="G43" s="59">
        <f aca="true" t="shared" si="4" ref="G43:G50">F43*E43</f>
        <v>7793.830129462412</v>
      </c>
      <c r="H43" s="45">
        <f>'Variable Input'!T39</f>
        <v>0</v>
      </c>
      <c r="I43" s="60">
        <f aca="true" t="shared" si="5" ref="I43:I51">H43/G43</f>
        <v>0</v>
      </c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  <c r="IO43" s="23"/>
      <c r="IP43" s="23"/>
      <c r="IQ43" s="23"/>
      <c r="IR43" s="23"/>
      <c r="IS43" s="23"/>
      <c r="IT43" s="23"/>
      <c r="IU43" s="23"/>
      <c r="IV43" s="23"/>
    </row>
    <row r="44" spans="1:256" ht="15.75">
      <c r="A44" s="43">
        <f>'Variable Input'!A40</f>
        <v>210034</v>
      </c>
      <c r="B44" s="43" t="str">
        <f>'Variable Input'!B40</f>
        <v>Harbor Hospital Center</v>
      </c>
      <c r="C44" s="43">
        <f>'Variable Input'!C40</f>
        <v>4</v>
      </c>
      <c r="D44" s="43">
        <f>'Variable Input'!D40</f>
        <v>4</v>
      </c>
      <c r="E44" s="45">
        <f>'Variable Input'!E40</f>
        <v>15946.6628442832</v>
      </c>
      <c r="F44" s="58">
        <f>'Variable Input'!G40</f>
        <v>0.877280556691654</v>
      </c>
      <c r="G44" s="59">
        <f t="shared" si="4"/>
        <v>13989.69725740688</v>
      </c>
      <c r="H44" s="45">
        <f>'Variable Input'!T40</f>
        <v>46</v>
      </c>
      <c r="I44" s="60">
        <f t="shared" si="5"/>
        <v>0.003288134057057252</v>
      </c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  <c r="IO44" s="23"/>
      <c r="IP44" s="23"/>
      <c r="IQ44" s="23"/>
      <c r="IR44" s="23"/>
      <c r="IS44" s="23"/>
      <c r="IT44" s="23"/>
      <c r="IU44" s="23"/>
      <c r="IV44" s="23"/>
    </row>
    <row r="45" spans="1:256" ht="15.75">
      <c r="A45" s="43">
        <f>'Variable Input'!A41</f>
        <v>210029</v>
      </c>
      <c r="B45" s="43" t="str">
        <f>'Variable Input'!B41</f>
        <v>Johns Hopkins Bayview Medical Center</v>
      </c>
      <c r="C45" s="43">
        <f>'Variable Input'!C41</f>
        <v>4</v>
      </c>
      <c r="D45" s="43">
        <f>'Variable Input'!D41</f>
        <v>5</v>
      </c>
      <c r="E45" s="45">
        <f>'Variable Input'!E41</f>
        <v>36838.2634747672</v>
      </c>
      <c r="F45" s="58">
        <f>'Variable Input'!G41</f>
        <v>0.774915480137544</v>
      </c>
      <c r="G45" s="59">
        <f t="shared" si="4"/>
        <v>28546.540627982573</v>
      </c>
      <c r="H45" s="45">
        <f>'Variable Input'!T41</f>
        <v>147</v>
      </c>
      <c r="I45" s="60">
        <f t="shared" si="5"/>
        <v>0.005149485603726854</v>
      </c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</row>
    <row r="46" spans="1:256" ht="15.75">
      <c r="A46" s="43">
        <f>'Variable Input'!A42</f>
        <v>210038</v>
      </c>
      <c r="B46" s="43" t="str">
        <f>'Variable Input'!B42</f>
        <v>Maryland General Hospital</v>
      </c>
      <c r="C46" s="43">
        <f>'Variable Input'!C42</f>
        <v>4</v>
      </c>
      <c r="D46" s="43">
        <f>'Variable Input'!D42</f>
        <v>4</v>
      </c>
      <c r="E46" s="45">
        <f>'Variable Input'!E42</f>
        <v>12589.5871050961</v>
      </c>
      <c r="F46" s="58">
        <f>'Variable Input'!G42</f>
        <v>0.880573909363287</v>
      </c>
      <c r="G46" s="59">
        <f t="shared" si="4"/>
        <v>11086.0619344041</v>
      </c>
      <c r="H46" s="45">
        <f>'Variable Input'!T42</f>
        <v>40</v>
      </c>
      <c r="I46" s="60">
        <f t="shared" si="5"/>
        <v>0.003608134271365144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  <c r="IO46" s="23"/>
      <c r="IP46" s="23"/>
      <c r="IQ46" s="23"/>
      <c r="IR46" s="23"/>
      <c r="IS46" s="23"/>
      <c r="IT46" s="23"/>
      <c r="IU46" s="23"/>
      <c r="IV46" s="23"/>
    </row>
    <row r="47" spans="1:256" ht="15.75">
      <c r="A47" s="43">
        <f>'Variable Input'!A43</f>
        <v>210008</v>
      </c>
      <c r="B47" s="43" t="str">
        <f>'Variable Input'!B43</f>
        <v>Mercy Medical Center</v>
      </c>
      <c r="C47" s="43">
        <f>'Variable Input'!C43</f>
        <v>4</v>
      </c>
      <c r="D47" s="43">
        <f>'Variable Input'!D43</f>
        <v>5</v>
      </c>
      <c r="E47" s="45">
        <f>'Variable Input'!E43</f>
        <v>30179.2790111066</v>
      </c>
      <c r="F47" s="58">
        <f>'Variable Input'!G43</f>
        <v>0.862818905032641</v>
      </c>
      <c r="G47" s="59">
        <f t="shared" si="4"/>
        <v>26039.252471037562</v>
      </c>
      <c r="H47" s="45">
        <f>'Variable Input'!T43</f>
        <v>63</v>
      </c>
      <c r="I47" s="60">
        <f t="shared" si="5"/>
        <v>0.0024194242930004393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  <c r="IO47" s="23"/>
      <c r="IP47" s="23"/>
      <c r="IQ47" s="23"/>
      <c r="IR47" s="23"/>
      <c r="IS47" s="23"/>
      <c r="IT47" s="23"/>
      <c r="IU47" s="23"/>
      <c r="IV47" s="23"/>
    </row>
    <row r="48" spans="1:256" ht="15.75">
      <c r="A48" s="43">
        <f>'Variable Input'!A44</f>
        <v>210003</v>
      </c>
      <c r="B48" s="43" t="str">
        <f>'Variable Input'!B44</f>
        <v>Prince Georges Hospital Center</v>
      </c>
      <c r="C48" s="43">
        <f>'Variable Input'!C44</f>
        <v>4</v>
      </c>
      <c r="D48" s="43">
        <f>'Variable Input'!D44</f>
        <v>5</v>
      </c>
      <c r="E48" s="45">
        <f>'Variable Input'!E44</f>
        <v>16282.7346867194</v>
      </c>
      <c r="F48" s="58">
        <f>'Variable Input'!G44</f>
        <v>0.918763814220541</v>
      </c>
      <c r="G48" s="59">
        <f t="shared" si="4"/>
        <v>14959.987426711421</v>
      </c>
      <c r="H48" s="45">
        <f>'Variable Input'!T44</f>
        <v>48</v>
      </c>
      <c r="I48" s="60">
        <f t="shared" si="5"/>
        <v>0.003208558846399485</v>
      </c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</row>
    <row r="49" spans="1:256" ht="15.75">
      <c r="A49" s="43">
        <f>'Variable Input'!A45</f>
        <v>210012</v>
      </c>
      <c r="B49" s="43" t="str">
        <f>'Variable Input'!B45</f>
        <v>Sinai Hospital</v>
      </c>
      <c r="C49" s="43">
        <f>'Variable Input'!C45</f>
        <v>4</v>
      </c>
      <c r="D49" s="43">
        <f>'Variable Input'!D45</f>
        <v>5</v>
      </c>
      <c r="E49" s="45">
        <f>'Variable Input'!E45</f>
        <v>28853.500790994</v>
      </c>
      <c r="F49" s="58">
        <f>'Variable Input'!G45</f>
        <v>1.22371692183184</v>
      </c>
      <c r="G49" s="59">
        <f t="shared" si="4"/>
        <v>35308.517172027736</v>
      </c>
      <c r="H49" s="45">
        <f>'Variable Input'!T45</f>
        <v>126</v>
      </c>
      <c r="I49" s="60">
        <f t="shared" si="5"/>
        <v>0.0035685440820443248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  <c r="IO49" s="23"/>
      <c r="IP49" s="23"/>
      <c r="IQ49" s="23"/>
      <c r="IR49" s="23"/>
      <c r="IS49" s="23"/>
      <c r="IT49" s="23"/>
      <c r="IU49" s="23"/>
      <c r="IV49" s="23"/>
    </row>
    <row r="50" spans="1:256" ht="15.75">
      <c r="A50" s="43">
        <f>'Variable Input'!A46</f>
        <v>210024</v>
      </c>
      <c r="B50" s="43" t="str">
        <f>'Variable Input'!B46</f>
        <v>Union Memorial Hospital</v>
      </c>
      <c r="C50" s="43">
        <f>'Variable Input'!C46</f>
        <v>4</v>
      </c>
      <c r="D50" s="43">
        <f>'Variable Input'!D46</f>
        <v>5</v>
      </c>
      <c r="E50" s="45">
        <f>'Variable Input'!E46</f>
        <v>19984.1838566065</v>
      </c>
      <c r="F50" s="58">
        <f>'Variable Input'!G46</f>
        <v>1.26308203993953</v>
      </c>
      <c r="G50" s="59">
        <f t="shared" si="4"/>
        <v>25241.663712129164</v>
      </c>
      <c r="H50" s="45">
        <f>'Variable Input'!T46</f>
        <v>88</v>
      </c>
      <c r="I50" s="60">
        <f t="shared" si="5"/>
        <v>0.0034862995166881215</v>
      </c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  <c r="IO50" s="23"/>
      <c r="IP50" s="23"/>
      <c r="IQ50" s="23"/>
      <c r="IR50" s="23"/>
      <c r="IS50" s="23"/>
      <c r="IT50" s="23"/>
      <c r="IU50" s="23"/>
      <c r="IV50" s="23"/>
    </row>
    <row r="51" spans="1:256" ht="15.75">
      <c r="A51" s="43"/>
      <c r="B51" s="23"/>
      <c r="C51" s="23"/>
      <c r="D51" s="23"/>
      <c r="E51" s="45"/>
      <c r="F51" s="58"/>
      <c r="G51" s="59">
        <f>SUM(G43:G50)</f>
        <v>162965.55073116184</v>
      </c>
      <c r="H51" s="59">
        <f>SUM(H43:H50)</f>
        <v>558</v>
      </c>
      <c r="I51" s="60">
        <f t="shared" si="5"/>
        <v>0.003424036537148343</v>
      </c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  <c r="IO51" s="23"/>
      <c r="IP51" s="23"/>
      <c r="IQ51" s="23"/>
      <c r="IR51" s="23"/>
      <c r="IS51" s="23"/>
      <c r="IT51" s="23"/>
      <c r="IU51" s="23"/>
      <c r="IV51" s="23"/>
    </row>
    <row r="52" spans="1:256" ht="15.75">
      <c r="A52" s="5"/>
      <c r="B52" s="5"/>
      <c r="C52" s="5"/>
      <c r="D52" s="5"/>
      <c r="E52" s="5"/>
      <c r="F52" s="5"/>
      <c r="G52" s="5"/>
      <c r="H52" s="5"/>
      <c r="I52" s="5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  <c r="IO52" s="23"/>
      <c r="IP52" s="23"/>
      <c r="IQ52" s="23"/>
      <c r="IR52" s="23"/>
      <c r="IS52" s="23"/>
      <c r="IT52" s="23"/>
      <c r="IU52" s="23"/>
      <c r="IV52" s="23"/>
    </row>
    <row r="53" spans="1:256" ht="15.75">
      <c r="A53" s="43">
        <f>'Variable Input'!A47</f>
        <v>910029</v>
      </c>
      <c r="B53" s="43" t="str">
        <f>'Variable Input'!B47</f>
        <v>Johns Hopkins Bayview Medical Center</v>
      </c>
      <c r="C53" s="43">
        <f>'Variable Input'!C47</f>
        <v>4</v>
      </c>
      <c r="D53" s="43">
        <f>'Variable Input'!D47</f>
        <v>5</v>
      </c>
      <c r="E53" s="45">
        <f>'Variable Input'!E47</f>
        <v>36838.2634747672</v>
      </c>
      <c r="F53" s="58">
        <f>'Variable Input'!G47</f>
        <v>0.774915480137544</v>
      </c>
      <c r="G53" s="59">
        <f aca="true" t="shared" si="6" ref="G53:G59">F53*E53</f>
        <v>28546.540627982573</v>
      </c>
      <c r="H53" s="45">
        <f>'Variable Input'!T47</f>
        <v>147</v>
      </c>
      <c r="I53" s="60">
        <f aca="true" t="shared" si="7" ref="I53:I60">H53/G53</f>
        <v>0.005149485603726854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  <c r="IO53" s="23"/>
      <c r="IP53" s="23"/>
      <c r="IQ53" s="23"/>
      <c r="IR53" s="23"/>
      <c r="IS53" s="23"/>
      <c r="IT53" s="23"/>
      <c r="IU53" s="23"/>
      <c r="IV53" s="23"/>
    </row>
    <row r="54" spans="1:256" ht="15.75">
      <c r="A54" s="43">
        <f>'Variable Input'!A48</f>
        <v>210009</v>
      </c>
      <c r="B54" s="43" t="str">
        <f>'Variable Input'!B48</f>
        <v>Johns Hopkins Hospital</v>
      </c>
      <c r="C54" s="43">
        <f>'Variable Input'!C48</f>
        <v>5</v>
      </c>
      <c r="D54" s="43">
        <f>'Variable Input'!D48</f>
        <v>5</v>
      </c>
      <c r="E54" s="45">
        <f>'Variable Input'!E48</f>
        <v>69951.8305946143</v>
      </c>
      <c r="F54" s="58">
        <f>'Variable Input'!G48</f>
        <v>1.12127119533974</v>
      </c>
      <c r="G54" s="59">
        <f t="shared" si="6"/>
        <v>78434.97270702617</v>
      </c>
      <c r="H54" s="45">
        <f>'Variable Input'!T48</f>
        <v>868</v>
      </c>
      <c r="I54" s="60">
        <f t="shared" si="7"/>
        <v>0.011066492025721644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  <c r="IO54" s="23"/>
      <c r="IP54" s="23"/>
      <c r="IQ54" s="23"/>
      <c r="IR54" s="23"/>
      <c r="IS54" s="23"/>
      <c r="IT54" s="23"/>
      <c r="IU54" s="23"/>
      <c r="IV54" s="23"/>
    </row>
    <row r="55" spans="1:256" ht="15.75">
      <c r="A55" s="43">
        <f>'Variable Input'!A49</f>
        <v>910008</v>
      </c>
      <c r="B55" s="43" t="str">
        <f>'Variable Input'!B49</f>
        <v>Mercy Medical Center</v>
      </c>
      <c r="C55" s="43">
        <f>'Variable Input'!C49</f>
        <v>4</v>
      </c>
      <c r="D55" s="43">
        <f>'Variable Input'!D49</f>
        <v>5</v>
      </c>
      <c r="E55" s="45">
        <f>'Variable Input'!E49</f>
        <v>30179.2790111066</v>
      </c>
      <c r="F55" s="58">
        <f>'Variable Input'!G49</f>
        <v>0.862818905032641</v>
      </c>
      <c r="G55" s="59">
        <f t="shared" si="6"/>
        <v>26039.252471037562</v>
      </c>
      <c r="H55" s="45">
        <f>'Variable Input'!T49</f>
        <v>63</v>
      </c>
      <c r="I55" s="60">
        <f t="shared" si="7"/>
        <v>0.0024194242930004393</v>
      </c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  <c r="IO55" s="23"/>
      <c r="IP55" s="23"/>
      <c r="IQ55" s="23"/>
      <c r="IR55" s="23"/>
      <c r="IS55" s="23"/>
      <c r="IT55" s="23"/>
      <c r="IU55" s="23"/>
      <c r="IV55" s="23"/>
    </row>
    <row r="56" spans="1:256" ht="15.75">
      <c r="A56" s="43">
        <f>'Variable Input'!A50</f>
        <v>910003</v>
      </c>
      <c r="B56" s="43" t="str">
        <f>'Variable Input'!B50</f>
        <v>Prince Georges Hospital Center</v>
      </c>
      <c r="C56" s="43">
        <f>'Variable Input'!C50</f>
        <v>4</v>
      </c>
      <c r="D56" s="43">
        <f>'Variable Input'!D50</f>
        <v>5</v>
      </c>
      <c r="E56" s="45">
        <f>'Variable Input'!E50</f>
        <v>16282.7346867194</v>
      </c>
      <c r="F56" s="58">
        <f>'Variable Input'!G50</f>
        <v>0.918763814220541</v>
      </c>
      <c r="G56" s="59">
        <f t="shared" si="6"/>
        <v>14959.987426711421</v>
      </c>
      <c r="H56" s="45">
        <f>'Variable Input'!T50</f>
        <v>48</v>
      </c>
      <c r="I56" s="60">
        <f t="shared" si="7"/>
        <v>0.003208558846399485</v>
      </c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  <c r="IO56" s="23"/>
      <c r="IP56" s="23"/>
      <c r="IQ56" s="23"/>
      <c r="IR56" s="23"/>
      <c r="IS56" s="23"/>
      <c r="IT56" s="23"/>
      <c r="IU56" s="23"/>
      <c r="IV56" s="23"/>
    </row>
    <row r="57" spans="1:256" ht="15.75">
      <c r="A57" s="43">
        <f>'Variable Input'!A51</f>
        <v>910012</v>
      </c>
      <c r="B57" s="43" t="str">
        <f>'Variable Input'!B51</f>
        <v>Sinai Hospital</v>
      </c>
      <c r="C57" s="43">
        <f>'Variable Input'!C51</f>
        <v>4</v>
      </c>
      <c r="D57" s="43">
        <f>'Variable Input'!D51</f>
        <v>5</v>
      </c>
      <c r="E57" s="45">
        <f>'Variable Input'!E51</f>
        <v>28853.500790994</v>
      </c>
      <c r="F57" s="58">
        <f>'Variable Input'!G51</f>
        <v>1.22371692183184</v>
      </c>
      <c r="G57" s="59">
        <f t="shared" si="6"/>
        <v>35308.517172027736</v>
      </c>
      <c r="H57" s="45">
        <f>'Variable Input'!T51</f>
        <v>126</v>
      </c>
      <c r="I57" s="60">
        <f t="shared" si="7"/>
        <v>0.0035685440820443248</v>
      </c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  <c r="IO57" s="23"/>
      <c r="IP57" s="23"/>
      <c r="IQ57" s="23"/>
      <c r="IR57" s="23"/>
      <c r="IS57" s="23"/>
      <c r="IT57" s="23"/>
      <c r="IU57" s="23"/>
      <c r="IV57" s="23"/>
    </row>
    <row r="58" spans="1:256" ht="15.75">
      <c r="A58" s="43">
        <f>'Variable Input'!A52</f>
        <v>910024</v>
      </c>
      <c r="B58" s="43" t="str">
        <f>'Variable Input'!B52</f>
        <v>Union Memorial Hospital</v>
      </c>
      <c r="C58" s="43">
        <f>'Variable Input'!C52</f>
        <v>4</v>
      </c>
      <c r="D58" s="43">
        <f>'Variable Input'!D52</f>
        <v>5</v>
      </c>
      <c r="E58" s="45">
        <f>'Variable Input'!E52</f>
        <v>19984.1838566065</v>
      </c>
      <c r="F58" s="58">
        <f>'Variable Input'!G52</f>
        <v>1.26308203993953</v>
      </c>
      <c r="G58" s="59">
        <f t="shared" si="6"/>
        <v>25241.663712129164</v>
      </c>
      <c r="H58" s="45">
        <f>'Variable Input'!T52</f>
        <v>88</v>
      </c>
      <c r="I58" s="60">
        <f t="shared" si="7"/>
        <v>0.0034862995166881215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  <c r="IO58" s="23"/>
      <c r="IP58" s="23"/>
      <c r="IQ58" s="23"/>
      <c r="IR58" s="23"/>
      <c r="IS58" s="23"/>
      <c r="IT58" s="23"/>
      <c r="IU58" s="23"/>
      <c r="IV58" s="23"/>
    </row>
    <row r="59" spans="1:256" ht="15.75">
      <c r="A59" s="43">
        <f>'Variable Input'!A53</f>
        <v>210002</v>
      </c>
      <c r="B59" s="43" t="str">
        <f>'Variable Input'!B53</f>
        <v>University of Maryland Hospital</v>
      </c>
      <c r="C59" s="43">
        <f>'Variable Input'!C53</f>
        <v>5</v>
      </c>
      <c r="D59" s="43">
        <f>'Variable Input'!D53</f>
        <v>5</v>
      </c>
      <c r="E59" s="45">
        <f>'Variable Input'!E53</f>
        <v>32193.1341705419</v>
      </c>
      <c r="F59" s="58">
        <f>'Variable Input'!G53</f>
        <v>1.24644733149451</v>
      </c>
      <c r="G59" s="59">
        <f t="shared" si="6"/>
        <v>40127.046179316676</v>
      </c>
      <c r="H59" s="45">
        <f>'Variable Input'!T53</f>
        <v>532</v>
      </c>
      <c r="I59" s="60">
        <f t="shared" si="7"/>
        <v>0.013257890890414388</v>
      </c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  <c r="IO59" s="23"/>
      <c r="IP59" s="23"/>
      <c r="IQ59" s="23"/>
      <c r="IR59" s="23"/>
      <c r="IS59" s="23"/>
      <c r="IT59" s="23"/>
      <c r="IU59" s="23"/>
      <c r="IV59" s="23"/>
    </row>
    <row r="60" spans="1:256" ht="15.75">
      <c r="A60" s="43"/>
      <c r="B60" s="23"/>
      <c r="C60" s="23"/>
      <c r="D60" s="23"/>
      <c r="E60" s="45"/>
      <c r="F60" s="58"/>
      <c r="G60" s="59">
        <f>SUM(G53:G59)</f>
        <v>248657.9802962313</v>
      </c>
      <c r="H60" s="59">
        <f>SUM(H53:H59)</f>
        <v>1872</v>
      </c>
      <c r="I60" s="60">
        <f t="shared" si="7"/>
        <v>0.007528413114953513</v>
      </c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</row>
    <row r="61" spans="1:256" ht="15.75">
      <c r="A61" s="43"/>
      <c r="B61" s="23"/>
      <c r="C61" s="23"/>
      <c r="D61" s="23"/>
      <c r="E61" s="45"/>
      <c r="F61" s="58"/>
      <c r="G61" s="59"/>
      <c r="H61" s="45"/>
      <c r="I61" s="60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</row>
    <row r="62" spans="1:256" ht="15.75">
      <c r="A62" s="23"/>
      <c r="B62" s="23"/>
      <c r="C62" s="23"/>
      <c r="D62" s="23"/>
      <c r="E62" s="23"/>
      <c r="F62" s="23"/>
      <c r="G62" s="45">
        <f>SUM(G11,G41,G51,G54,G59)</f>
        <v>869433.0383249584</v>
      </c>
      <c r="H62" s="45">
        <f>SUM(H11,H41,H51,H54,H59)</f>
        <v>2253</v>
      </c>
      <c r="I62" s="60">
        <f>H62/G62</f>
        <v>0.0025913438996298193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  <c r="IO62" s="23"/>
      <c r="IP62" s="23"/>
      <c r="IQ62" s="23"/>
      <c r="IR62" s="23"/>
      <c r="IS62" s="23"/>
      <c r="IT62" s="23"/>
      <c r="IU62" s="23"/>
      <c r="IV62" s="23"/>
    </row>
    <row r="63" spans="1:256" ht="15.75">
      <c r="A63" s="23"/>
      <c r="B63" s="23"/>
      <c r="C63" s="23"/>
      <c r="D63" s="23"/>
      <c r="E63" s="23"/>
      <c r="F63" s="23"/>
      <c r="G63" s="23"/>
      <c r="H63" s="23"/>
      <c r="I63" s="60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  <c r="IO63" s="23"/>
      <c r="IP63" s="23"/>
      <c r="IQ63" s="23"/>
      <c r="IR63" s="23"/>
      <c r="IS63" s="23"/>
      <c r="IT63" s="23"/>
      <c r="IU63" s="23"/>
      <c r="IV63" s="23"/>
    </row>
    <row r="64" spans="1:256" ht="15.75">
      <c r="A64" s="23"/>
      <c r="B64" s="23"/>
      <c r="C64" s="23"/>
      <c r="D64" s="23"/>
      <c r="E64" s="23"/>
      <c r="F64" s="23"/>
      <c r="G64" s="23"/>
      <c r="H64" s="23"/>
      <c r="I64" s="60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  <c r="IO64" s="23"/>
      <c r="IP64" s="23"/>
      <c r="IQ64" s="23"/>
      <c r="IR64" s="23"/>
      <c r="IS64" s="23"/>
      <c r="IT64" s="23"/>
      <c r="IU64" s="23"/>
      <c r="IV64" s="23"/>
    </row>
    <row r="65" spans="1:256" ht="15.75">
      <c r="A65" s="23"/>
      <c r="B65" s="23"/>
      <c r="C65" s="23"/>
      <c r="D65" s="23"/>
      <c r="E65" s="23"/>
      <c r="F65" s="23"/>
      <c r="G65" s="23"/>
      <c r="H65" s="23"/>
      <c r="I65" s="60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  <c r="IO65" s="23"/>
      <c r="IP65" s="23"/>
      <c r="IQ65" s="23"/>
      <c r="IR65" s="23"/>
      <c r="IS65" s="23"/>
      <c r="IT65" s="23"/>
      <c r="IU65" s="23"/>
      <c r="IV65" s="23"/>
    </row>
    <row r="66" spans="1:256" ht="15.75">
      <c r="A66" s="23"/>
      <c r="B66" s="23"/>
      <c r="C66" s="23"/>
      <c r="D66" s="23"/>
      <c r="E66" s="23"/>
      <c r="F66" s="23"/>
      <c r="G66" s="23"/>
      <c r="H66" s="23"/>
      <c r="I66" s="60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  <c r="IO66" s="23"/>
      <c r="IP66" s="23"/>
      <c r="IQ66" s="23"/>
      <c r="IR66" s="23"/>
      <c r="IS66" s="23"/>
      <c r="IT66" s="23"/>
      <c r="IU66" s="23"/>
      <c r="IV66" s="23"/>
    </row>
    <row r="67" spans="1:256" ht="15.75">
      <c r="A67" s="23"/>
      <c r="B67" s="23"/>
      <c r="C67" s="23"/>
      <c r="D67" s="23"/>
      <c r="E67" s="23"/>
      <c r="F67" s="23"/>
      <c r="G67" s="23"/>
      <c r="H67" s="23"/>
      <c r="I67" s="60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  <c r="IO67" s="23"/>
      <c r="IP67" s="23"/>
      <c r="IQ67" s="23"/>
      <c r="IR67" s="23"/>
      <c r="IS67" s="23"/>
      <c r="IT67" s="23"/>
      <c r="IU67" s="23"/>
      <c r="IV67" s="23"/>
    </row>
    <row r="68" spans="1:256" ht="15.75">
      <c r="A68" s="23"/>
      <c r="B68" s="23"/>
      <c r="C68" s="23"/>
      <c r="D68" s="23"/>
      <c r="E68" s="23"/>
      <c r="F68" s="23"/>
      <c r="G68" s="23"/>
      <c r="H68" s="23"/>
      <c r="I68" s="60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  <c r="IO68" s="23"/>
      <c r="IP68" s="23"/>
      <c r="IQ68" s="23"/>
      <c r="IR68" s="23"/>
      <c r="IS68" s="23"/>
      <c r="IT68" s="23"/>
      <c r="IU68" s="23"/>
      <c r="IV68" s="23"/>
    </row>
    <row r="69" spans="1:256" ht="15.75">
      <c r="A69" s="23"/>
      <c r="B69" s="23"/>
      <c r="C69" s="23"/>
      <c r="D69" s="23"/>
      <c r="E69" s="23"/>
      <c r="F69" s="23"/>
      <c r="G69" s="23"/>
      <c r="H69" s="23"/>
      <c r="I69" s="60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  <c r="IO69" s="23"/>
      <c r="IP69" s="23"/>
      <c r="IQ69" s="23"/>
      <c r="IR69" s="23"/>
      <c r="IS69" s="23"/>
      <c r="IT69" s="23"/>
      <c r="IU69" s="23"/>
      <c r="IV69" s="23"/>
    </row>
    <row r="70" spans="1:256" ht="15.75">
      <c r="A70" s="23"/>
      <c r="B70" s="23"/>
      <c r="C70" s="23"/>
      <c r="D70" s="23"/>
      <c r="E70" s="23"/>
      <c r="F70" s="23"/>
      <c r="G70" s="23"/>
      <c r="H70" s="23"/>
      <c r="I70" s="60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  <c r="IO70" s="23"/>
      <c r="IP70" s="23"/>
      <c r="IQ70" s="23"/>
      <c r="IR70" s="23"/>
      <c r="IS70" s="23"/>
      <c r="IT70" s="23"/>
      <c r="IU70" s="23"/>
      <c r="IV70" s="23"/>
    </row>
    <row r="71" spans="1:256" ht="15.75">
      <c r="A71" s="23"/>
      <c r="B71" s="23"/>
      <c r="C71" s="23"/>
      <c r="D71" s="23"/>
      <c r="E71" s="23"/>
      <c r="F71" s="23"/>
      <c r="G71" s="23"/>
      <c r="H71" s="23"/>
      <c r="I71" s="60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  <c r="IO71" s="23"/>
      <c r="IP71" s="23"/>
      <c r="IQ71" s="23"/>
      <c r="IR71" s="23"/>
      <c r="IS71" s="23"/>
      <c r="IT71" s="23"/>
      <c r="IU71" s="23"/>
      <c r="IV71" s="23"/>
    </row>
    <row r="72" spans="1:256" ht="15.75">
      <c r="A72" s="23"/>
      <c r="B72" s="23"/>
      <c r="C72" s="23"/>
      <c r="D72" s="23"/>
      <c r="E72" s="23"/>
      <c r="F72" s="23"/>
      <c r="G72" s="23"/>
      <c r="H72" s="23"/>
      <c r="I72" s="60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  <c r="IO72" s="23"/>
      <c r="IP72" s="23"/>
      <c r="IQ72" s="23"/>
      <c r="IR72" s="23"/>
      <c r="IS72" s="23"/>
      <c r="IT72" s="23"/>
      <c r="IU72" s="23"/>
      <c r="IV72" s="23"/>
    </row>
    <row r="73" spans="1:256" ht="15.75">
      <c r="A73" s="23"/>
      <c r="B73" s="23"/>
      <c r="C73" s="23"/>
      <c r="D73" s="23"/>
      <c r="E73" s="23"/>
      <c r="F73" s="23"/>
      <c r="G73" s="23"/>
      <c r="H73" s="23"/>
      <c r="I73" s="60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  <c r="IO73" s="23"/>
      <c r="IP73" s="23"/>
      <c r="IQ73" s="23"/>
      <c r="IR73" s="23"/>
      <c r="IS73" s="23"/>
      <c r="IT73" s="23"/>
      <c r="IU73" s="23"/>
      <c r="IV73" s="23"/>
    </row>
    <row r="74" spans="1:256" ht="15.75">
      <c r="A74" s="23"/>
      <c r="B74" s="23"/>
      <c r="C74" s="23"/>
      <c r="D74" s="23"/>
      <c r="E74" s="23"/>
      <c r="F74" s="23"/>
      <c r="G74" s="23"/>
      <c r="H74" s="23"/>
      <c r="I74" s="60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  <c r="IO74" s="23"/>
      <c r="IP74" s="23"/>
      <c r="IQ74" s="23"/>
      <c r="IR74" s="23"/>
      <c r="IS74" s="23"/>
      <c r="IT74" s="23"/>
      <c r="IU74" s="23"/>
      <c r="IV74" s="23"/>
    </row>
    <row r="75" spans="1:256" ht="15.75">
      <c r="A75" s="23"/>
      <c r="B75" s="23"/>
      <c r="C75" s="23"/>
      <c r="D75" s="23"/>
      <c r="E75" s="23"/>
      <c r="F75" s="23"/>
      <c r="G75" s="23"/>
      <c r="H75" s="23"/>
      <c r="I75" s="60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  <c r="IO75" s="23"/>
      <c r="IP75" s="23"/>
      <c r="IQ75" s="23"/>
      <c r="IR75" s="23"/>
      <c r="IS75" s="23"/>
      <c r="IT75" s="23"/>
      <c r="IU75" s="23"/>
      <c r="IV75" s="23"/>
    </row>
    <row r="76" spans="1:256" ht="15.75">
      <c r="A76" s="23"/>
      <c r="B76" s="23"/>
      <c r="C76" s="23"/>
      <c r="D76" s="23"/>
      <c r="E76" s="23"/>
      <c r="F76" s="23"/>
      <c r="G76" s="23"/>
      <c r="H76" s="23"/>
      <c r="I76" s="60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  <c r="IO76" s="23"/>
      <c r="IP76" s="23"/>
      <c r="IQ76" s="23"/>
      <c r="IR76" s="23"/>
      <c r="IS76" s="23"/>
      <c r="IT76" s="23"/>
      <c r="IU76" s="23"/>
      <c r="IV76" s="23"/>
    </row>
    <row r="77" spans="1:256" ht="15.75">
      <c r="A77" s="23"/>
      <c r="B77" s="23"/>
      <c r="C77" s="23"/>
      <c r="D77" s="23"/>
      <c r="E77" s="23"/>
      <c r="F77" s="23"/>
      <c r="G77" s="23"/>
      <c r="H77" s="23"/>
      <c r="I77" s="60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  <c r="IO77" s="23"/>
      <c r="IP77" s="23"/>
      <c r="IQ77" s="23"/>
      <c r="IR77" s="23"/>
      <c r="IS77" s="23"/>
      <c r="IT77" s="23"/>
      <c r="IU77" s="23"/>
      <c r="IV77" s="23"/>
    </row>
    <row r="78" spans="1:256" ht="15.75">
      <c r="A78" s="23"/>
      <c r="B78" s="23"/>
      <c r="C78" s="23"/>
      <c r="D78" s="23"/>
      <c r="E78" s="23"/>
      <c r="F78" s="23"/>
      <c r="G78" s="23"/>
      <c r="H78" s="23"/>
      <c r="I78" s="60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  <c r="IO78" s="23"/>
      <c r="IP78" s="23"/>
      <c r="IQ78" s="23"/>
      <c r="IR78" s="23"/>
      <c r="IS78" s="23"/>
      <c r="IT78" s="23"/>
      <c r="IU78" s="23"/>
      <c r="IV78" s="23"/>
    </row>
    <row r="79" spans="1:256" ht="15.75">
      <c r="A79" s="23"/>
      <c r="B79" s="23"/>
      <c r="C79" s="23"/>
      <c r="D79" s="23"/>
      <c r="E79" s="23"/>
      <c r="F79" s="23"/>
      <c r="G79" s="23"/>
      <c r="H79" s="23"/>
      <c r="I79" s="60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  <c r="IO79" s="23"/>
      <c r="IP79" s="23"/>
      <c r="IQ79" s="23"/>
      <c r="IR79" s="23"/>
      <c r="IS79" s="23"/>
      <c r="IT79" s="23"/>
      <c r="IU79" s="23"/>
      <c r="IV79" s="23"/>
    </row>
    <row r="80" spans="1:256" ht="15.75">
      <c r="A80" s="23"/>
      <c r="B80" s="23"/>
      <c r="C80" s="23"/>
      <c r="D80" s="23"/>
      <c r="E80" s="23"/>
      <c r="F80" s="23"/>
      <c r="G80" s="23"/>
      <c r="H80" s="23"/>
      <c r="I80" s="60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  <c r="IO80" s="23"/>
      <c r="IP80" s="23"/>
      <c r="IQ80" s="23"/>
      <c r="IR80" s="23"/>
      <c r="IS80" s="23"/>
      <c r="IT80" s="23"/>
      <c r="IU80" s="23"/>
      <c r="IV80" s="23"/>
    </row>
    <row r="81" spans="1:256" ht="15.75">
      <c r="A81" s="23"/>
      <c r="B81" s="23"/>
      <c r="C81" s="23"/>
      <c r="D81" s="23"/>
      <c r="E81" s="23"/>
      <c r="F81" s="23"/>
      <c r="G81" s="23"/>
      <c r="H81" s="23"/>
      <c r="I81" s="60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  <c r="IO81" s="23"/>
      <c r="IP81" s="23"/>
      <c r="IQ81" s="23"/>
      <c r="IR81" s="23"/>
      <c r="IS81" s="23"/>
      <c r="IT81" s="23"/>
      <c r="IU81" s="23"/>
      <c r="IV81" s="23"/>
    </row>
    <row r="82" spans="1:256" ht="15.75">
      <c r="A82" s="23"/>
      <c r="B82" s="23"/>
      <c r="C82" s="23"/>
      <c r="D82" s="23"/>
      <c r="E82" s="23"/>
      <c r="F82" s="23"/>
      <c r="G82" s="23"/>
      <c r="H82" s="23"/>
      <c r="I82" s="60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  <c r="IO82" s="23"/>
      <c r="IP82" s="23"/>
      <c r="IQ82" s="23"/>
      <c r="IR82" s="23"/>
      <c r="IS82" s="23"/>
      <c r="IT82" s="23"/>
      <c r="IU82" s="23"/>
      <c r="IV82" s="23"/>
    </row>
    <row r="83" spans="1:256" ht="15.75">
      <c r="A83" s="23"/>
      <c r="B83" s="23"/>
      <c r="C83" s="23"/>
      <c r="D83" s="23"/>
      <c r="E83" s="23"/>
      <c r="F83" s="23"/>
      <c r="G83" s="23"/>
      <c r="H83" s="23"/>
      <c r="I83" s="60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  <c r="IO83" s="23"/>
      <c r="IP83" s="23"/>
      <c r="IQ83" s="23"/>
      <c r="IR83" s="23"/>
      <c r="IS83" s="23"/>
      <c r="IT83" s="23"/>
      <c r="IU83" s="23"/>
      <c r="IV83" s="23"/>
    </row>
    <row r="84" spans="1:256" ht="15.75">
      <c r="A84" s="23"/>
      <c r="B84" s="23"/>
      <c r="C84" s="23"/>
      <c r="D84" s="23"/>
      <c r="E84" s="23"/>
      <c r="F84" s="23"/>
      <c r="G84" s="23"/>
      <c r="H84" s="23"/>
      <c r="I84" s="60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  <c r="IO84" s="23"/>
      <c r="IP84" s="23"/>
      <c r="IQ84" s="23"/>
      <c r="IR84" s="23"/>
      <c r="IS84" s="23"/>
      <c r="IT84" s="23"/>
      <c r="IU84" s="23"/>
      <c r="IV84" s="23"/>
    </row>
    <row r="85" spans="1:256" ht="15.75">
      <c r="A85" s="23"/>
      <c r="B85" s="23"/>
      <c r="C85" s="23"/>
      <c r="D85" s="23"/>
      <c r="E85" s="23"/>
      <c r="F85" s="23"/>
      <c r="G85" s="23"/>
      <c r="H85" s="23"/>
      <c r="I85" s="60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</row>
    <row r="86" spans="1:256" ht="15.75">
      <c r="A86" s="23"/>
      <c r="B86" s="23"/>
      <c r="C86" s="23"/>
      <c r="D86" s="23"/>
      <c r="E86" s="23"/>
      <c r="F86" s="23"/>
      <c r="G86" s="23"/>
      <c r="H86" s="23"/>
      <c r="I86" s="60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  <c r="IO86" s="23"/>
      <c r="IP86" s="23"/>
      <c r="IQ86" s="23"/>
      <c r="IR86" s="23"/>
      <c r="IS86" s="23"/>
      <c r="IT86" s="23"/>
      <c r="IU86" s="23"/>
      <c r="IV86" s="23"/>
    </row>
    <row r="87" spans="1:256" ht="15.75">
      <c r="A87" s="23"/>
      <c r="B87" s="23"/>
      <c r="C87" s="23"/>
      <c r="D87" s="23"/>
      <c r="E87" s="23"/>
      <c r="F87" s="23"/>
      <c r="G87" s="23"/>
      <c r="H87" s="23"/>
      <c r="I87" s="60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  <c r="IO87" s="23"/>
      <c r="IP87" s="23"/>
      <c r="IQ87" s="23"/>
      <c r="IR87" s="23"/>
      <c r="IS87" s="23"/>
      <c r="IT87" s="23"/>
      <c r="IU87" s="23"/>
      <c r="IV87" s="23"/>
    </row>
    <row r="88" spans="1:256" ht="15.75">
      <c r="A88" s="23"/>
      <c r="B88" s="23"/>
      <c r="C88" s="23"/>
      <c r="D88" s="23"/>
      <c r="E88" s="23"/>
      <c r="F88" s="23"/>
      <c r="G88" s="23"/>
      <c r="H88" s="23"/>
      <c r="I88" s="60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  <c r="IO88" s="23"/>
      <c r="IP88" s="23"/>
      <c r="IQ88" s="23"/>
      <c r="IR88" s="23"/>
      <c r="IS88" s="23"/>
      <c r="IT88" s="23"/>
      <c r="IU88" s="23"/>
      <c r="IV88" s="23"/>
    </row>
    <row r="89" spans="1:256" ht="15.75">
      <c r="A89" s="23"/>
      <c r="B89" s="23"/>
      <c r="C89" s="23"/>
      <c r="D89" s="23"/>
      <c r="E89" s="23"/>
      <c r="F89" s="23"/>
      <c r="G89" s="23"/>
      <c r="H89" s="23"/>
      <c r="I89" s="60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  <c r="IO89" s="23"/>
      <c r="IP89" s="23"/>
      <c r="IQ89" s="23"/>
      <c r="IR89" s="23"/>
      <c r="IS89" s="23"/>
      <c r="IT89" s="23"/>
      <c r="IU89" s="23"/>
      <c r="IV89" s="23"/>
    </row>
    <row r="90" spans="1:256" ht="15.75">
      <c r="A90" s="23"/>
      <c r="B90" s="23"/>
      <c r="C90" s="23"/>
      <c r="D90" s="23"/>
      <c r="E90" s="23"/>
      <c r="F90" s="23"/>
      <c r="G90" s="23"/>
      <c r="H90" s="23"/>
      <c r="I90" s="60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  <c r="IO90" s="23"/>
      <c r="IP90" s="23"/>
      <c r="IQ90" s="23"/>
      <c r="IR90" s="23"/>
      <c r="IS90" s="23"/>
      <c r="IT90" s="23"/>
      <c r="IU90" s="23"/>
      <c r="IV90" s="23"/>
    </row>
    <row r="91" spans="1:256" ht="15.75">
      <c r="A91" s="23"/>
      <c r="B91" s="23"/>
      <c r="C91" s="23"/>
      <c r="D91" s="23"/>
      <c r="E91" s="23"/>
      <c r="F91" s="23"/>
      <c r="G91" s="23"/>
      <c r="H91" s="23"/>
      <c r="I91" s="60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  <c r="IO91" s="23"/>
      <c r="IP91" s="23"/>
      <c r="IQ91" s="23"/>
      <c r="IR91" s="23"/>
      <c r="IS91" s="23"/>
      <c r="IT91" s="23"/>
      <c r="IU91" s="23"/>
      <c r="IV91" s="23"/>
    </row>
    <row r="92" spans="1:256" ht="15.75">
      <c r="A92" s="23"/>
      <c r="B92" s="23"/>
      <c r="C92" s="23"/>
      <c r="D92" s="23"/>
      <c r="E92" s="23"/>
      <c r="F92" s="23"/>
      <c r="G92" s="23"/>
      <c r="H92" s="23"/>
      <c r="I92" s="60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  <c r="IO92" s="23"/>
      <c r="IP92" s="23"/>
      <c r="IQ92" s="23"/>
      <c r="IR92" s="23"/>
      <c r="IS92" s="23"/>
      <c r="IT92" s="23"/>
      <c r="IU92" s="23"/>
      <c r="IV92" s="23"/>
    </row>
    <row r="93" spans="1:256" ht="15.75">
      <c r="A93" s="23"/>
      <c r="B93" s="23"/>
      <c r="C93" s="23"/>
      <c r="D93" s="23"/>
      <c r="E93" s="23"/>
      <c r="F93" s="23"/>
      <c r="G93" s="23"/>
      <c r="H93" s="23"/>
      <c r="I93" s="60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  <c r="IO93" s="23"/>
      <c r="IP93" s="23"/>
      <c r="IQ93" s="23"/>
      <c r="IR93" s="23"/>
      <c r="IS93" s="23"/>
      <c r="IT93" s="23"/>
      <c r="IU93" s="23"/>
      <c r="IV93" s="23"/>
    </row>
    <row r="94" spans="1:256" ht="15.75">
      <c r="A94" s="23"/>
      <c r="B94" s="23"/>
      <c r="C94" s="23"/>
      <c r="D94" s="23"/>
      <c r="E94" s="23"/>
      <c r="F94" s="23"/>
      <c r="G94" s="23"/>
      <c r="H94" s="23"/>
      <c r="I94" s="60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  <c r="IO94" s="23"/>
      <c r="IP94" s="23"/>
      <c r="IQ94" s="23"/>
      <c r="IR94" s="23"/>
      <c r="IS94" s="23"/>
      <c r="IT94" s="23"/>
      <c r="IU94" s="23"/>
      <c r="IV94" s="23"/>
    </row>
    <row r="95" spans="1:256" ht="15.75">
      <c r="A95" s="23"/>
      <c r="B95" s="23"/>
      <c r="C95" s="23"/>
      <c r="D95" s="23"/>
      <c r="E95" s="23"/>
      <c r="F95" s="23"/>
      <c r="G95" s="23"/>
      <c r="H95" s="23"/>
      <c r="I95" s="60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  <c r="IO95" s="23"/>
      <c r="IP95" s="23"/>
      <c r="IQ95" s="23"/>
      <c r="IR95" s="23"/>
      <c r="IS95" s="23"/>
      <c r="IT95" s="23"/>
      <c r="IU95" s="23"/>
      <c r="IV95" s="23"/>
    </row>
    <row r="96" spans="1:256" ht="15.75">
      <c r="A96" s="23"/>
      <c r="B96" s="23"/>
      <c r="C96" s="23"/>
      <c r="D96" s="23"/>
      <c r="E96" s="23"/>
      <c r="F96" s="23"/>
      <c r="G96" s="23"/>
      <c r="H96" s="23"/>
      <c r="I96" s="60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  <c r="IO96" s="23"/>
      <c r="IP96" s="23"/>
      <c r="IQ96" s="23"/>
      <c r="IR96" s="23"/>
      <c r="IS96" s="23"/>
      <c r="IT96" s="23"/>
      <c r="IU96" s="23"/>
      <c r="IV96" s="23"/>
    </row>
    <row r="97" spans="1:256" ht="15.75">
      <c r="A97" s="23"/>
      <c r="B97" s="23"/>
      <c r="C97" s="23"/>
      <c r="D97" s="23"/>
      <c r="E97" s="23"/>
      <c r="F97" s="23"/>
      <c r="G97" s="23"/>
      <c r="H97" s="23"/>
      <c r="I97" s="60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  <c r="IO97" s="23"/>
      <c r="IP97" s="23"/>
      <c r="IQ97" s="23"/>
      <c r="IR97" s="23"/>
      <c r="IS97" s="23"/>
      <c r="IT97" s="23"/>
      <c r="IU97" s="23"/>
      <c r="IV97" s="23"/>
    </row>
    <row r="98" spans="1:256" ht="15.75">
      <c r="A98" s="23"/>
      <c r="B98" s="23"/>
      <c r="C98" s="23"/>
      <c r="D98" s="23"/>
      <c r="E98" s="23"/>
      <c r="F98" s="23"/>
      <c r="G98" s="23"/>
      <c r="H98" s="23"/>
      <c r="I98" s="60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  <c r="IO98" s="23"/>
      <c r="IP98" s="23"/>
      <c r="IQ98" s="23"/>
      <c r="IR98" s="23"/>
      <c r="IS98" s="23"/>
      <c r="IT98" s="23"/>
      <c r="IU98" s="23"/>
      <c r="IV98" s="23"/>
    </row>
    <row r="99" spans="1:256" ht="15.75">
      <c r="A99" s="23"/>
      <c r="B99" s="23"/>
      <c r="C99" s="23"/>
      <c r="D99" s="23"/>
      <c r="E99" s="23"/>
      <c r="F99" s="23"/>
      <c r="G99" s="23"/>
      <c r="H99" s="23"/>
      <c r="I99" s="60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  <c r="IO99" s="23"/>
      <c r="IP99" s="23"/>
      <c r="IQ99" s="23"/>
      <c r="IR99" s="23"/>
      <c r="IS99" s="23"/>
      <c r="IT99" s="23"/>
      <c r="IU99" s="23"/>
      <c r="IV99" s="23"/>
    </row>
    <row r="100" spans="1:256" ht="15.75">
      <c r="A100" s="23"/>
      <c r="B100" s="23"/>
      <c r="C100" s="23"/>
      <c r="D100" s="23"/>
      <c r="E100" s="23"/>
      <c r="F100" s="23"/>
      <c r="G100" s="23"/>
      <c r="H100" s="23"/>
      <c r="I100" s="60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  <c r="IO100" s="23"/>
      <c r="IP100" s="23"/>
      <c r="IQ100" s="23"/>
      <c r="IR100" s="23"/>
      <c r="IS100" s="23"/>
      <c r="IT100" s="23"/>
      <c r="IU100" s="23"/>
      <c r="IV100" s="23"/>
    </row>
    <row r="101" spans="1:256" ht="15.75">
      <c r="A101" s="23"/>
      <c r="B101" s="23"/>
      <c r="C101" s="23"/>
      <c r="D101" s="23"/>
      <c r="E101" s="23"/>
      <c r="F101" s="23"/>
      <c r="G101" s="23"/>
      <c r="H101" s="23"/>
      <c r="I101" s="60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  <c r="IO101" s="23"/>
      <c r="IP101" s="23"/>
      <c r="IQ101" s="23"/>
      <c r="IR101" s="23"/>
      <c r="IS101" s="23"/>
      <c r="IT101" s="23"/>
      <c r="IU101" s="23"/>
      <c r="IV101" s="23"/>
    </row>
    <row r="102" spans="1:256" ht="15.75">
      <c r="A102" s="23"/>
      <c r="B102" s="23"/>
      <c r="C102" s="23"/>
      <c r="D102" s="23"/>
      <c r="E102" s="23"/>
      <c r="F102" s="23"/>
      <c r="G102" s="23"/>
      <c r="H102" s="23"/>
      <c r="I102" s="60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  <c r="IO102" s="23"/>
      <c r="IP102" s="23"/>
      <c r="IQ102" s="23"/>
      <c r="IR102" s="23"/>
      <c r="IS102" s="23"/>
      <c r="IT102" s="23"/>
      <c r="IU102" s="23"/>
      <c r="IV102" s="23"/>
    </row>
    <row r="103" spans="1:256" ht="15.75">
      <c r="A103" s="23"/>
      <c r="B103" s="23"/>
      <c r="C103" s="23"/>
      <c r="D103" s="23"/>
      <c r="E103" s="23"/>
      <c r="F103" s="23"/>
      <c r="G103" s="23"/>
      <c r="H103" s="23"/>
      <c r="I103" s="60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  <c r="IO103" s="23"/>
      <c r="IP103" s="23"/>
      <c r="IQ103" s="23"/>
      <c r="IR103" s="23"/>
      <c r="IS103" s="23"/>
      <c r="IT103" s="23"/>
      <c r="IU103" s="23"/>
      <c r="IV103" s="23"/>
    </row>
    <row r="104" spans="1:256" ht="15.75">
      <c r="A104" s="23"/>
      <c r="B104" s="23"/>
      <c r="C104" s="23"/>
      <c r="D104" s="23"/>
      <c r="E104" s="23"/>
      <c r="F104" s="23"/>
      <c r="G104" s="23"/>
      <c r="H104" s="23"/>
      <c r="I104" s="60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  <c r="HC104" s="23"/>
      <c r="HD104" s="23"/>
      <c r="HE104" s="23"/>
      <c r="HF104" s="23"/>
      <c r="HG104" s="23"/>
      <c r="HH104" s="23"/>
      <c r="HI104" s="23"/>
      <c r="HJ104" s="23"/>
      <c r="HK104" s="23"/>
      <c r="HL104" s="23"/>
      <c r="HM104" s="23"/>
      <c r="HN104" s="23"/>
      <c r="HO104" s="23"/>
      <c r="HP104" s="23"/>
      <c r="HQ104" s="23"/>
      <c r="HR104" s="23"/>
      <c r="HS104" s="23"/>
      <c r="HT104" s="23"/>
      <c r="HU104" s="23"/>
      <c r="HV104" s="23"/>
      <c r="HW104" s="23"/>
      <c r="HX104" s="23"/>
      <c r="HY104" s="23"/>
      <c r="HZ104" s="23"/>
      <c r="IA104" s="23"/>
      <c r="IB104" s="23"/>
      <c r="IC104" s="23"/>
      <c r="ID104" s="23"/>
      <c r="IE104" s="23"/>
      <c r="IF104" s="23"/>
      <c r="IG104" s="23"/>
      <c r="IH104" s="23"/>
      <c r="II104" s="23"/>
      <c r="IJ104" s="23"/>
      <c r="IK104" s="23"/>
      <c r="IL104" s="23"/>
      <c r="IM104" s="23"/>
      <c r="IN104" s="23"/>
      <c r="IO104" s="23"/>
      <c r="IP104" s="23"/>
      <c r="IQ104" s="23"/>
      <c r="IR104" s="23"/>
      <c r="IS104" s="23"/>
      <c r="IT104" s="23"/>
      <c r="IU104" s="23"/>
      <c r="IV104" s="23"/>
    </row>
    <row r="105" spans="1:256" ht="15.75">
      <c r="A105" s="23"/>
      <c r="B105" s="23"/>
      <c r="C105" s="23"/>
      <c r="D105" s="23"/>
      <c r="E105" s="23"/>
      <c r="F105" s="23"/>
      <c r="G105" s="23"/>
      <c r="H105" s="23"/>
      <c r="I105" s="60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  <c r="HC105" s="23"/>
      <c r="HD105" s="23"/>
      <c r="HE105" s="23"/>
      <c r="HF105" s="23"/>
      <c r="HG105" s="23"/>
      <c r="HH105" s="23"/>
      <c r="HI105" s="23"/>
      <c r="HJ105" s="23"/>
      <c r="HK105" s="23"/>
      <c r="HL105" s="23"/>
      <c r="HM105" s="23"/>
      <c r="HN105" s="23"/>
      <c r="HO105" s="23"/>
      <c r="HP105" s="23"/>
      <c r="HQ105" s="23"/>
      <c r="HR105" s="23"/>
      <c r="HS105" s="23"/>
      <c r="HT105" s="23"/>
      <c r="HU105" s="23"/>
      <c r="HV105" s="23"/>
      <c r="HW105" s="23"/>
      <c r="HX105" s="23"/>
      <c r="HY105" s="23"/>
      <c r="HZ105" s="23"/>
      <c r="IA105" s="23"/>
      <c r="IB105" s="23"/>
      <c r="IC105" s="23"/>
      <c r="ID105" s="23"/>
      <c r="IE105" s="23"/>
      <c r="IF105" s="23"/>
      <c r="IG105" s="23"/>
      <c r="IH105" s="23"/>
      <c r="II105" s="23"/>
      <c r="IJ105" s="23"/>
      <c r="IK105" s="23"/>
      <c r="IL105" s="23"/>
      <c r="IM105" s="23"/>
      <c r="IN105" s="23"/>
      <c r="IO105" s="23"/>
      <c r="IP105" s="23"/>
      <c r="IQ105" s="23"/>
      <c r="IR105" s="23"/>
      <c r="IS105" s="23"/>
      <c r="IT105" s="23"/>
      <c r="IU105" s="23"/>
      <c r="IV105" s="23"/>
    </row>
    <row r="106" spans="1:256" ht="15.75">
      <c r="A106" s="23"/>
      <c r="B106" s="23"/>
      <c r="C106" s="23"/>
      <c r="D106" s="23"/>
      <c r="E106" s="23"/>
      <c r="F106" s="23"/>
      <c r="G106" s="23"/>
      <c r="H106" s="23"/>
      <c r="I106" s="60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  <c r="HC106" s="23"/>
      <c r="HD106" s="23"/>
      <c r="HE106" s="23"/>
      <c r="HF106" s="23"/>
      <c r="HG106" s="23"/>
      <c r="HH106" s="23"/>
      <c r="HI106" s="23"/>
      <c r="HJ106" s="23"/>
      <c r="HK106" s="23"/>
      <c r="HL106" s="23"/>
      <c r="HM106" s="23"/>
      <c r="HN106" s="23"/>
      <c r="HO106" s="23"/>
      <c r="HP106" s="23"/>
      <c r="HQ106" s="23"/>
      <c r="HR106" s="23"/>
      <c r="HS106" s="23"/>
      <c r="HT106" s="23"/>
      <c r="HU106" s="23"/>
      <c r="HV106" s="23"/>
      <c r="HW106" s="23"/>
      <c r="HX106" s="23"/>
      <c r="HY106" s="23"/>
      <c r="HZ106" s="23"/>
      <c r="IA106" s="23"/>
      <c r="IB106" s="23"/>
      <c r="IC106" s="23"/>
      <c r="ID106" s="23"/>
      <c r="IE106" s="23"/>
      <c r="IF106" s="23"/>
      <c r="IG106" s="23"/>
      <c r="IH106" s="23"/>
      <c r="II106" s="23"/>
      <c r="IJ106" s="23"/>
      <c r="IK106" s="23"/>
      <c r="IL106" s="23"/>
      <c r="IM106" s="23"/>
      <c r="IN106" s="23"/>
      <c r="IO106" s="23"/>
      <c r="IP106" s="23"/>
      <c r="IQ106" s="23"/>
      <c r="IR106" s="23"/>
      <c r="IS106" s="23"/>
      <c r="IT106" s="23"/>
      <c r="IU106" s="23"/>
      <c r="IV106" s="23"/>
    </row>
    <row r="107" spans="1:256" ht="15.75">
      <c r="A107" s="23"/>
      <c r="B107" s="23"/>
      <c r="C107" s="23"/>
      <c r="D107" s="23"/>
      <c r="E107" s="23"/>
      <c r="F107" s="23"/>
      <c r="G107" s="23"/>
      <c r="H107" s="23"/>
      <c r="I107" s="60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  <c r="HC107" s="23"/>
      <c r="HD107" s="23"/>
      <c r="HE107" s="23"/>
      <c r="HF107" s="23"/>
      <c r="HG107" s="23"/>
      <c r="HH107" s="23"/>
      <c r="HI107" s="23"/>
      <c r="HJ107" s="23"/>
      <c r="HK107" s="23"/>
      <c r="HL107" s="23"/>
      <c r="HM107" s="23"/>
      <c r="HN107" s="23"/>
      <c r="HO107" s="23"/>
      <c r="HP107" s="23"/>
      <c r="HQ107" s="23"/>
      <c r="HR107" s="23"/>
      <c r="HS107" s="23"/>
      <c r="HT107" s="23"/>
      <c r="HU107" s="23"/>
      <c r="HV107" s="23"/>
      <c r="HW107" s="23"/>
      <c r="HX107" s="23"/>
      <c r="HY107" s="23"/>
      <c r="HZ107" s="23"/>
      <c r="IA107" s="23"/>
      <c r="IB107" s="23"/>
      <c r="IC107" s="23"/>
      <c r="ID107" s="23"/>
      <c r="IE107" s="23"/>
      <c r="IF107" s="23"/>
      <c r="IG107" s="23"/>
      <c r="IH107" s="23"/>
      <c r="II107" s="23"/>
      <c r="IJ107" s="23"/>
      <c r="IK107" s="23"/>
      <c r="IL107" s="23"/>
      <c r="IM107" s="23"/>
      <c r="IN107" s="23"/>
      <c r="IO107" s="23"/>
      <c r="IP107" s="23"/>
      <c r="IQ107" s="23"/>
      <c r="IR107" s="23"/>
      <c r="IS107" s="23"/>
      <c r="IT107" s="23"/>
      <c r="IU107" s="23"/>
      <c r="IV107" s="23"/>
    </row>
    <row r="108" spans="1:256" ht="15.75">
      <c r="A108" s="23"/>
      <c r="B108" s="23"/>
      <c r="C108" s="23"/>
      <c r="D108" s="23"/>
      <c r="E108" s="23"/>
      <c r="F108" s="23"/>
      <c r="G108" s="23"/>
      <c r="H108" s="23"/>
      <c r="I108" s="60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  <c r="HC108" s="23"/>
      <c r="HD108" s="23"/>
      <c r="HE108" s="23"/>
      <c r="HF108" s="23"/>
      <c r="HG108" s="23"/>
      <c r="HH108" s="23"/>
      <c r="HI108" s="23"/>
      <c r="HJ108" s="23"/>
      <c r="HK108" s="23"/>
      <c r="HL108" s="23"/>
      <c r="HM108" s="23"/>
      <c r="HN108" s="23"/>
      <c r="HO108" s="23"/>
      <c r="HP108" s="23"/>
      <c r="HQ108" s="23"/>
      <c r="HR108" s="23"/>
      <c r="HS108" s="23"/>
      <c r="HT108" s="23"/>
      <c r="HU108" s="23"/>
      <c r="HV108" s="23"/>
      <c r="HW108" s="23"/>
      <c r="HX108" s="23"/>
      <c r="HY108" s="23"/>
      <c r="HZ108" s="23"/>
      <c r="IA108" s="23"/>
      <c r="IB108" s="23"/>
      <c r="IC108" s="23"/>
      <c r="ID108" s="23"/>
      <c r="IE108" s="23"/>
      <c r="IF108" s="23"/>
      <c r="IG108" s="23"/>
      <c r="IH108" s="23"/>
      <c r="II108" s="23"/>
      <c r="IJ108" s="23"/>
      <c r="IK108" s="23"/>
      <c r="IL108" s="23"/>
      <c r="IM108" s="23"/>
      <c r="IN108" s="23"/>
      <c r="IO108" s="23"/>
      <c r="IP108" s="23"/>
      <c r="IQ108" s="23"/>
      <c r="IR108" s="23"/>
      <c r="IS108" s="23"/>
      <c r="IT108" s="23"/>
      <c r="IU108" s="23"/>
      <c r="IV108" s="23"/>
    </row>
    <row r="109" spans="1:256" ht="15.75">
      <c r="A109" s="23"/>
      <c r="B109" s="23"/>
      <c r="C109" s="23"/>
      <c r="D109" s="23"/>
      <c r="E109" s="23"/>
      <c r="F109" s="23"/>
      <c r="G109" s="23"/>
      <c r="H109" s="23"/>
      <c r="I109" s="60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  <c r="HC109" s="23"/>
      <c r="HD109" s="23"/>
      <c r="HE109" s="23"/>
      <c r="HF109" s="23"/>
      <c r="HG109" s="23"/>
      <c r="HH109" s="23"/>
      <c r="HI109" s="23"/>
      <c r="HJ109" s="23"/>
      <c r="HK109" s="23"/>
      <c r="HL109" s="23"/>
      <c r="HM109" s="23"/>
      <c r="HN109" s="23"/>
      <c r="HO109" s="23"/>
      <c r="HP109" s="23"/>
      <c r="HQ109" s="23"/>
      <c r="HR109" s="23"/>
      <c r="HS109" s="23"/>
      <c r="HT109" s="23"/>
      <c r="HU109" s="23"/>
      <c r="HV109" s="23"/>
      <c r="HW109" s="23"/>
      <c r="HX109" s="23"/>
      <c r="HY109" s="23"/>
      <c r="HZ109" s="23"/>
      <c r="IA109" s="23"/>
      <c r="IB109" s="23"/>
      <c r="IC109" s="23"/>
      <c r="ID109" s="23"/>
      <c r="IE109" s="23"/>
      <c r="IF109" s="23"/>
      <c r="IG109" s="23"/>
      <c r="IH109" s="23"/>
      <c r="II109" s="23"/>
      <c r="IJ109" s="23"/>
      <c r="IK109" s="23"/>
      <c r="IL109" s="23"/>
      <c r="IM109" s="23"/>
      <c r="IN109" s="23"/>
      <c r="IO109" s="23"/>
      <c r="IP109" s="23"/>
      <c r="IQ109" s="23"/>
      <c r="IR109" s="23"/>
      <c r="IS109" s="23"/>
      <c r="IT109" s="23"/>
      <c r="IU109" s="23"/>
      <c r="IV109" s="23"/>
    </row>
    <row r="110" spans="1:256" ht="15.75">
      <c r="A110" s="23"/>
      <c r="B110" s="23"/>
      <c r="C110" s="23"/>
      <c r="D110" s="23"/>
      <c r="E110" s="23"/>
      <c r="F110" s="23"/>
      <c r="G110" s="23"/>
      <c r="H110" s="23"/>
      <c r="I110" s="60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  <c r="HC110" s="23"/>
      <c r="HD110" s="23"/>
      <c r="HE110" s="23"/>
      <c r="HF110" s="23"/>
      <c r="HG110" s="23"/>
      <c r="HH110" s="23"/>
      <c r="HI110" s="23"/>
      <c r="HJ110" s="23"/>
      <c r="HK110" s="23"/>
      <c r="HL110" s="23"/>
      <c r="HM110" s="23"/>
      <c r="HN110" s="23"/>
      <c r="HO110" s="23"/>
      <c r="HP110" s="23"/>
      <c r="HQ110" s="23"/>
      <c r="HR110" s="23"/>
      <c r="HS110" s="23"/>
      <c r="HT110" s="23"/>
      <c r="HU110" s="23"/>
      <c r="HV110" s="23"/>
      <c r="HW110" s="23"/>
      <c r="HX110" s="23"/>
      <c r="HY110" s="23"/>
      <c r="HZ110" s="23"/>
      <c r="IA110" s="23"/>
      <c r="IB110" s="23"/>
      <c r="IC110" s="23"/>
      <c r="ID110" s="23"/>
      <c r="IE110" s="23"/>
      <c r="IF110" s="23"/>
      <c r="IG110" s="23"/>
      <c r="IH110" s="23"/>
      <c r="II110" s="23"/>
      <c r="IJ110" s="23"/>
      <c r="IK110" s="23"/>
      <c r="IL110" s="23"/>
      <c r="IM110" s="23"/>
      <c r="IN110" s="23"/>
      <c r="IO110" s="23"/>
      <c r="IP110" s="23"/>
      <c r="IQ110" s="23"/>
      <c r="IR110" s="23"/>
      <c r="IS110" s="23"/>
      <c r="IT110" s="23"/>
      <c r="IU110" s="23"/>
      <c r="IV110" s="23"/>
    </row>
    <row r="111" spans="1:256" ht="15.75">
      <c r="A111" s="23"/>
      <c r="B111" s="23"/>
      <c r="C111" s="23"/>
      <c r="D111" s="23"/>
      <c r="E111" s="23"/>
      <c r="F111" s="23"/>
      <c r="G111" s="23"/>
      <c r="H111" s="23"/>
      <c r="I111" s="60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  <c r="HC111" s="23"/>
      <c r="HD111" s="23"/>
      <c r="HE111" s="23"/>
      <c r="HF111" s="23"/>
      <c r="HG111" s="23"/>
      <c r="HH111" s="23"/>
      <c r="HI111" s="23"/>
      <c r="HJ111" s="23"/>
      <c r="HK111" s="23"/>
      <c r="HL111" s="23"/>
      <c r="HM111" s="23"/>
      <c r="HN111" s="23"/>
      <c r="HO111" s="23"/>
      <c r="HP111" s="23"/>
      <c r="HQ111" s="23"/>
      <c r="HR111" s="23"/>
      <c r="HS111" s="23"/>
      <c r="HT111" s="23"/>
      <c r="HU111" s="23"/>
      <c r="HV111" s="23"/>
      <c r="HW111" s="23"/>
      <c r="HX111" s="23"/>
      <c r="HY111" s="23"/>
      <c r="HZ111" s="23"/>
      <c r="IA111" s="23"/>
      <c r="IB111" s="23"/>
      <c r="IC111" s="23"/>
      <c r="ID111" s="23"/>
      <c r="IE111" s="23"/>
      <c r="IF111" s="23"/>
      <c r="IG111" s="23"/>
      <c r="IH111" s="23"/>
      <c r="II111" s="23"/>
      <c r="IJ111" s="23"/>
      <c r="IK111" s="23"/>
      <c r="IL111" s="23"/>
      <c r="IM111" s="23"/>
      <c r="IN111" s="23"/>
      <c r="IO111" s="23"/>
      <c r="IP111" s="23"/>
      <c r="IQ111" s="23"/>
      <c r="IR111" s="23"/>
      <c r="IS111" s="23"/>
      <c r="IT111" s="23"/>
      <c r="IU111" s="23"/>
      <c r="IV111" s="23"/>
    </row>
    <row r="112" spans="1:256" ht="15.75">
      <c r="A112" s="23"/>
      <c r="B112" s="23"/>
      <c r="C112" s="23"/>
      <c r="D112" s="23"/>
      <c r="E112" s="23"/>
      <c r="F112" s="23"/>
      <c r="G112" s="23"/>
      <c r="H112" s="23"/>
      <c r="I112" s="60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  <c r="HC112" s="23"/>
      <c r="HD112" s="23"/>
      <c r="HE112" s="23"/>
      <c r="HF112" s="23"/>
      <c r="HG112" s="23"/>
      <c r="HH112" s="23"/>
      <c r="HI112" s="23"/>
      <c r="HJ112" s="23"/>
      <c r="HK112" s="23"/>
      <c r="HL112" s="23"/>
      <c r="HM112" s="23"/>
      <c r="HN112" s="23"/>
      <c r="HO112" s="23"/>
      <c r="HP112" s="23"/>
      <c r="HQ112" s="23"/>
      <c r="HR112" s="23"/>
      <c r="HS112" s="23"/>
      <c r="HT112" s="23"/>
      <c r="HU112" s="23"/>
      <c r="HV112" s="23"/>
      <c r="HW112" s="23"/>
      <c r="HX112" s="23"/>
      <c r="HY112" s="23"/>
      <c r="HZ112" s="23"/>
      <c r="IA112" s="23"/>
      <c r="IB112" s="23"/>
      <c r="IC112" s="23"/>
      <c r="ID112" s="23"/>
      <c r="IE112" s="23"/>
      <c r="IF112" s="23"/>
      <c r="IG112" s="23"/>
      <c r="IH112" s="23"/>
      <c r="II112" s="23"/>
      <c r="IJ112" s="23"/>
      <c r="IK112" s="23"/>
      <c r="IL112" s="23"/>
      <c r="IM112" s="23"/>
      <c r="IN112" s="23"/>
      <c r="IO112" s="23"/>
      <c r="IP112" s="23"/>
      <c r="IQ112" s="23"/>
      <c r="IR112" s="23"/>
      <c r="IS112" s="23"/>
      <c r="IT112" s="23"/>
      <c r="IU112" s="23"/>
      <c r="IV112" s="23"/>
    </row>
  </sheetData>
  <sheetProtection/>
  <printOptions horizontalCentered="1"/>
  <pageMargins left="0.25" right="0.25" top="0.55" bottom="0.2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N103"/>
  <sheetViews>
    <sheetView zoomScale="87" zoomScaleNormal="87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2" sqref="O12"/>
    </sheetView>
  </sheetViews>
  <sheetFormatPr defaultColWidth="8.88671875" defaultRowHeight="15"/>
  <cols>
    <col min="1" max="1" width="7.6640625" style="1" customWidth="1"/>
    <col min="2" max="2" width="28.6640625" style="1" customWidth="1"/>
    <col min="3" max="3" width="5.6640625" style="1" customWidth="1"/>
    <col min="4" max="4" width="9.6640625" style="1" customWidth="1"/>
    <col min="5" max="6" width="6.6640625" style="1" customWidth="1"/>
    <col min="7" max="7" width="7.6640625" style="1" customWidth="1"/>
    <col min="8" max="12" width="9.6640625" style="1" customWidth="1"/>
    <col min="13" max="13" width="11.6640625" style="1" customWidth="1"/>
    <col min="14" max="14" width="9.6640625" style="1" customWidth="1"/>
    <col min="15" max="15" width="8.6640625" style="1" customWidth="1"/>
    <col min="16" max="16" width="9.6640625" style="1" customWidth="1"/>
    <col min="17" max="17" width="8.6640625" style="1" customWidth="1"/>
    <col min="18" max="18" width="11.6640625" style="1" customWidth="1"/>
    <col min="19" max="21" width="9.6640625" style="1" customWidth="1"/>
    <col min="22" max="22" width="8.6640625" style="1" customWidth="1"/>
    <col min="23" max="23" width="7.6640625" style="1" customWidth="1"/>
    <col min="24" max="16384" width="9.6640625" style="1" customWidth="1"/>
  </cols>
  <sheetData>
    <row r="1" spans="1:248" ht="39.75">
      <c r="A1" s="61" t="s">
        <v>86</v>
      </c>
      <c r="B1" s="50"/>
      <c r="C1" s="50"/>
      <c r="D1" s="50"/>
      <c r="E1" s="50"/>
      <c r="F1" s="50"/>
      <c r="G1" s="50"/>
      <c r="H1" s="50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64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</row>
    <row r="2" spans="1:248" ht="15.75">
      <c r="A2" s="65" t="s">
        <v>1</v>
      </c>
      <c r="B2" s="65" t="s">
        <v>53</v>
      </c>
      <c r="C2" s="65" t="s">
        <v>54</v>
      </c>
      <c r="D2" s="65" t="s">
        <v>133</v>
      </c>
      <c r="E2" s="66" t="s">
        <v>20</v>
      </c>
      <c r="F2" s="66" t="s">
        <v>19</v>
      </c>
      <c r="G2" s="66" t="s">
        <v>134</v>
      </c>
      <c r="H2" s="66" t="s">
        <v>135</v>
      </c>
      <c r="I2" s="67" t="s">
        <v>136</v>
      </c>
      <c r="J2" s="67" t="s">
        <v>69</v>
      </c>
      <c r="K2" s="67" t="s">
        <v>70</v>
      </c>
      <c r="L2" s="67" t="s">
        <v>71</v>
      </c>
      <c r="M2" s="67" t="s">
        <v>72</v>
      </c>
      <c r="N2" s="67" t="s">
        <v>137</v>
      </c>
      <c r="O2" s="67" t="s">
        <v>138</v>
      </c>
      <c r="P2" s="67" t="s">
        <v>139</v>
      </c>
      <c r="Q2" s="67" t="s">
        <v>140</v>
      </c>
      <c r="R2" s="67" t="s">
        <v>81</v>
      </c>
      <c r="S2" s="67" t="s">
        <v>80</v>
      </c>
      <c r="T2" s="67" t="s">
        <v>85</v>
      </c>
      <c r="U2" s="67" t="s">
        <v>141</v>
      </c>
      <c r="V2" s="68" t="s">
        <v>142</v>
      </c>
      <c r="W2" s="67" t="s">
        <v>28</v>
      </c>
      <c r="X2" s="69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</row>
    <row r="3" spans="1:248" ht="15.75">
      <c r="A3" s="70">
        <v>210043</v>
      </c>
      <c r="B3" s="71" t="s">
        <v>87</v>
      </c>
      <c r="C3" s="72">
        <v>1</v>
      </c>
      <c r="D3" s="72">
        <v>1</v>
      </c>
      <c r="E3" s="73">
        <v>23525.4141142382</v>
      </c>
      <c r="F3" s="73">
        <v>12169.0233638325</v>
      </c>
      <c r="G3" s="74">
        <v>1.07480649615323</v>
      </c>
      <c r="H3" s="74">
        <v>1.119</v>
      </c>
      <c r="I3" s="73">
        <v>60142539.5899991</v>
      </c>
      <c r="J3" s="75">
        <v>20792200</v>
      </c>
      <c r="K3" s="75">
        <v>4904000</v>
      </c>
      <c r="L3" s="75">
        <v>2929700</v>
      </c>
      <c r="M3" s="75">
        <v>275681500</v>
      </c>
      <c r="N3" s="75">
        <v>325984</v>
      </c>
      <c r="O3" s="75">
        <v>0</v>
      </c>
      <c r="P3" s="75">
        <v>0</v>
      </c>
      <c r="Q3" s="75">
        <v>0</v>
      </c>
      <c r="R3" s="75">
        <v>283374875</v>
      </c>
      <c r="S3" s="75">
        <v>7693337</v>
      </c>
      <c r="T3" s="75">
        <v>7</v>
      </c>
      <c r="U3" s="75">
        <v>325984</v>
      </c>
      <c r="V3" s="76">
        <v>0.5012</v>
      </c>
      <c r="W3" s="77">
        <v>1.00517</v>
      </c>
      <c r="X3" s="69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</row>
    <row r="4" spans="1:248" ht="15.75">
      <c r="A4" s="70">
        <v>210015</v>
      </c>
      <c r="B4" s="71" t="s">
        <v>88</v>
      </c>
      <c r="C4" s="72">
        <v>1</v>
      </c>
      <c r="D4" s="72">
        <v>1</v>
      </c>
      <c r="E4" s="73">
        <v>30508.7933308668</v>
      </c>
      <c r="F4" s="73">
        <v>11445.567847048</v>
      </c>
      <c r="G4" s="74">
        <v>0.94899685218168</v>
      </c>
      <c r="H4" s="74">
        <v>1.12517</v>
      </c>
      <c r="I4" s="73">
        <v>100627758.910008</v>
      </c>
      <c r="J4" s="75">
        <v>14239100</v>
      </c>
      <c r="K4" s="75">
        <v>4427900</v>
      </c>
      <c r="L4" s="75">
        <v>3351900</v>
      </c>
      <c r="M4" s="75">
        <v>321032300</v>
      </c>
      <c r="N4" s="75">
        <v>7951093</v>
      </c>
      <c r="O4" s="75">
        <v>0</v>
      </c>
      <c r="P4" s="75">
        <v>0</v>
      </c>
      <c r="Q4" s="75">
        <v>0</v>
      </c>
      <c r="R4" s="75">
        <v>366053438</v>
      </c>
      <c r="S4" s="75">
        <v>45021159</v>
      </c>
      <c r="T4" s="75">
        <v>78</v>
      </c>
      <c r="U4" s="75">
        <v>7951093</v>
      </c>
      <c r="V4" s="76">
        <v>0.5788</v>
      </c>
      <c r="W4" s="77">
        <v>1.00969</v>
      </c>
      <c r="X4" s="69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</row>
    <row r="5" spans="1:248" ht="15.75">
      <c r="A5" s="70">
        <v>210056</v>
      </c>
      <c r="B5" s="71" t="s">
        <v>89</v>
      </c>
      <c r="C5" s="72">
        <v>1</v>
      </c>
      <c r="D5" s="72">
        <v>1</v>
      </c>
      <c r="E5" s="73">
        <v>18400.1187333993</v>
      </c>
      <c r="F5" s="73">
        <v>13461.3070485465</v>
      </c>
      <c r="G5" s="74">
        <v>1.15506288509467</v>
      </c>
      <c r="H5" s="74">
        <v>1.12889</v>
      </c>
      <c r="I5" s="73">
        <v>63586621.9400004</v>
      </c>
      <c r="J5" s="75">
        <v>10588900</v>
      </c>
      <c r="K5" s="75">
        <v>2835800</v>
      </c>
      <c r="L5" s="75">
        <v>3905500</v>
      </c>
      <c r="M5" s="75">
        <v>230578500</v>
      </c>
      <c r="N5" s="75">
        <v>3520405</v>
      </c>
      <c r="O5" s="75">
        <v>0</v>
      </c>
      <c r="P5" s="75">
        <v>0</v>
      </c>
      <c r="Q5" s="75">
        <v>0</v>
      </c>
      <c r="R5" s="75">
        <v>249424890</v>
      </c>
      <c r="S5" s="75">
        <v>18846383</v>
      </c>
      <c r="T5" s="75">
        <v>41</v>
      </c>
      <c r="U5" s="75">
        <v>3520405</v>
      </c>
      <c r="V5" s="76">
        <v>0.5685</v>
      </c>
      <c r="W5" s="77">
        <v>1.00505</v>
      </c>
      <c r="X5" s="69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</row>
    <row r="6" spans="1:248" ht="15.75">
      <c r="A6" s="70">
        <v>210044</v>
      </c>
      <c r="B6" s="71" t="s">
        <v>90</v>
      </c>
      <c r="C6" s="72">
        <v>1</v>
      </c>
      <c r="D6" s="72">
        <v>1</v>
      </c>
      <c r="E6" s="73">
        <v>29121.9606582805</v>
      </c>
      <c r="F6" s="73">
        <v>11777.9182529894</v>
      </c>
      <c r="G6" s="74">
        <v>1.06252847832054</v>
      </c>
      <c r="H6" s="74">
        <v>1.11666</v>
      </c>
      <c r="I6" s="73">
        <v>36877585.1599998</v>
      </c>
      <c r="J6" s="75">
        <v>21091400</v>
      </c>
      <c r="K6" s="75">
        <v>4434600</v>
      </c>
      <c r="L6" s="75">
        <v>4633300</v>
      </c>
      <c r="M6" s="75">
        <v>334819800</v>
      </c>
      <c r="N6" s="75">
        <v>5178701</v>
      </c>
      <c r="O6" s="75">
        <v>0</v>
      </c>
      <c r="P6" s="75">
        <v>0</v>
      </c>
      <c r="Q6" s="75">
        <v>0</v>
      </c>
      <c r="R6" s="75">
        <v>362510833</v>
      </c>
      <c r="S6" s="75">
        <v>27691014</v>
      </c>
      <c r="T6" s="75">
        <v>58</v>
      </c>
      <c r="U6" s="75">
        <v>5178701</v>
      </c>
      <c r="V6" s="76">
        <v>0.5409</v>
      </c>
      <c r="W6" s="77">
        <v>1.00412</v>
      </c>
      <c r="X6" s="69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</row>
    <row r="7" spans="1:248" ht="15.75">
      <c r="A7" s="70">
        <v>210004</v>
      </c>
      <c r="B7" s="71" t="s">
        <v>91</v>
      </c>
      <c r="C7" s="72">
        <v>1</v>
      </c>
      <c r="D7" s="72">
        <v>1</v>
      </c>
      <c r="E7" s="73">
        <v>38937.7061012417</v>
      </c>
      <c r="F7" s="73">
        <v>9589.32462608764</v>
      </c>
      <c r="G7" s="74">
        <v>0.853565626202596</v>
      </c>
      <c r="H7" s="74">
        <v>1.1184</v>
      </c>
      <c r="I7" s="73">
        <v>91357524.4600036</v>
      </c>
      <c r="J7" s="75">
        <v>20840000</v>
      </c>
      <c r="K7" s="75">
        <v>3359800</v>
      </c>
      <c r="L7" s="75">
        <v>1612900</v>
      </c>
      <c r="M7" s="75">
        <v>311789100</v>
      </c>
      <c r="N7" s="75">
        <v>2405817</v>
      </c>
      <c r="O7" s="75">
        <v>0</v>
      </c>
      <c r="P7" s="75">
        <v>0</v>
      </c>
      <c r="Q7" s="75">
        <v>0</v>
      </c>
      <c r="R7" s="75">
        <v>343394183</v>
      </c>
      <c r="S7" s="75">
        <v>31605101</v>
      </c>
      <c r="T7" s="75">
        <v>19</v>
      </c>
      <c r="U7" s="75">
        <v>2405817</v>
      </c>
      <c r="V7" s="76">
        <v>0.5234</v>
      </c>
      <c r="W7" s="77">
        <v>1.01436</v>
      </c>
      <c r="X7" s="69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</row>
    <row r="8" spans="1:248" ht="15.75">
      <c r="A8" s="70">
        <v>210058</v>
      </c>
      <c r="B8" s="71" t="s">
        <v>92</v>
      </c>
      <c r="C8" s="72">
        <v>1</v>
      </c>
      <c r="D8" s="72">
        <v>1</v>
      </c>
      <c r="E8" s="73">
        <v>4264.70630034595</v>
      </c>
      <c r="F8" s="73">
        <v>17729.3604002383</v>
      </c>
      <c r="G8" s="74">
        <v>1.3922185267123</v>
      </c>
      <c r="H8" s="74">
        <v>1.1229</v>
      </c>
      <c r="I8" s="73">
        <v>19155491.5499997</v>
      </c>
      <c r="J8" s="75">
        <v>2999400</v>
      </c>
      <c r="K8" s="75">
        <v>536200</v>
      </c>
      <c r="L8" s="75">
        <v>567600</v>
      </c>
      <c r="M8" s="75">
        <v>87012900</v>
      </c>
      <c r="N8" s="75">
        <v>4441100</v>
      </c>
      <c r="O8" s="75">
        <v>0</v>
      </c>
      <c r="P8" s="75">
        <v>0</v>
      </c>
      <c r="Q8" s="75">
        <v>0</v>
      </c>
      <c r="R8" s="75">
        <v>87916871</v>
      </c>
      <c r="S8" s="75">
        <v>903964</v>
      </c>
      <c r="T8" s="75">
        <v>15</v>
      </c>
      <c r="U8" s="75">
        <v>4441100</v>
      </c>
      <c r="V8" s="76">
        <v>0.5122</v>
      </c>
      <c r="W8" s="77">
        <v>1.00397</v>
      </c>
      <c r="X8" s="69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</row>
    <row r="9" spans="1:248" ht="15.75">
      <c r="A9" s="70">
        <v>210011</v>
      </c>
      <c r="B9" s="71" t="s">
        <v>93</v>
      </c>
      <c r="C9" s="72">
        <v>1</v>
      </c>
      <c r="D9" s="72">
        <v>1</v>
      </c>
      <c r="E9" s="73">
        <v>26270.3025626291</v>
      </c>
      <c r="F9" s="73">
        <v>11256.5053750339</v>
      </c>
      <c r="G9" s="74">
        <v>0.924663144054771</v>
      </c>
      <c r="H9" s="74">
        <v>1.1259</v>
      </c>
      <c r="I9" s="73">
        <v>86727402.3600022</v>
      </c>
      <c r="J9" s="75">
        <v>13215800</v>
      </c>
      <c r="K9" s="75">
        <v>837600</v>
      </c>
      <c r="L9" s="75">
        <v>1183700</v>
      </c>
      <c r="M9" s="75">
        <v>275390200</v>
      </c>
      <c r="N9" s="75">
        <v>6938166</v>
      </c>
      <c r="O9" s="75">
        <v>0</v>
      </c>
      <c r="P9" s="75">
        <v>0</v>
      </c>
      <c r="Q9" s="75">
        <v>0</v>
      </c>
      <c r="R9" s="75">
        <v>309668125</v>
      </c>
      <c r="S9" s="75">
        <v>34277885</v>
      </c>
      <c r="T9" s="75">
        <v>73</v>
      </c>
      <c r="U9" s="75">
        <v>6938166</v>
      </c>
      <c r="V9" s="76">
        <v>0.5609</v>
      </c>
      <c r="W9" s="77">
        <v>1.003</v>
      </c>
      <c r="X9" s="69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</row>
    <row r="10" spans="1:248" ht="15.75">
      <c r="A10" s="70">
        <v>210022</v>
      </c>
      <c r="B10" s="71" t="s">
        <v>94</v>
      </c>
      <c r="C10" s="72">
        <v>1</v>
      </c>
      <c r="D10" s="72">
        <v>1</v>
      </c>
      <c r="E10" s="73">
        <v>13690.2713216011</v>
      </c>
      <c r="F10" s="73">
        <v>15062.6906622828</v>
      </c>
      <c r="G10" s="74">
        <v>1.28622294632872</v>
      </c>
      <c r="H10" s="74">
        <v>1.1215</v>
      </c>
      <c r="I10" s="73">
        <v>25777634.85</v>
      </c>
      <c r="J10" s="75">
        <v>13620500</v>
      </c>
      <c r="K10" s="75">
        <v>2288600</v>
      </c>
      <c r="L10" s="75">
        <v>2878100</v>
      </c>
      <c r="M10" s="75">
        <v>198393000</v>
      </c>
      <c r="N10" s="75">
        <v>82764</v>
      </c>
      <c r="O10" s="75">
        <v>0</v>
      </c>
      <c r="P10" s="75">
        <v>638755.60062505</v>
      </c>
      <c r="Q10" s="75">
        <v>2301740.20961678</v>
      </c>
      <c r="R10" s="75">
        <v>208053811</v>
      </c>
      <c r="S10" s="75">
        <v>9660770</v>
      </c>
      <c r="T10" s="75">
        <v>4</v>
      </c>
      <c r="U10" s="75">
        <v>3023259.81024183</v>
      </c>
      <c r="V10" s="76">
        <v>0.5086</v>
      </c>
      <c r="W10" s="77">
        <v>1.0308</v>
      </c>
      <c r="X10" s="69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</row>
    <row r="11" spans="1:248" ht="15.75">
      <c r="A11" s="70">
        <v>210023</v>
      </c>
      <c r="B11" s="71" t="s">
        <v>95</v>
      </c>
      <c r="C11" s="72">
        <v>3</v>
      </c>
      <c r="D11" s="72">
        <v>3</v>
      </c>
      <c r="E11" s="73">
        <v>31103.2493376677</v>
      </c>
      <c r="F11" s="73">
        <v>11132.8598900003</v>
      </c>
      <c r="G11" s="74">
        <v>1.00869693672002</v>
      </c>
      <c r="H11" s="74">
        <v>1.1168</v>
      </c>
      <c r="I11" s="73">
        <v>46389759.7700009</v>
      </c>
      <c r="J11" s="75">
        <v>17908300</v>
      </c>
      <c r="K11" s="75">
        <v>11846500</v>
      </c>
      <c r="L11" s="75">
        <v>6954400</v>
      </c>
      <c r="M11" s="75">
        <v>338052300</v>
      </c>
      <c r="N11" s="75">
        <v>0</v>
      </c>
      <c r="O11" s="75">
        <v>0</v>
      </c>
      <c r="P11" s="75">
        <v>0</v>
      </c>
      <c r="Q11" s="75">
        <v>0</v>
      </c>
      <c r="R11" s="75">
        <v>360830187</v>
      </c>
      <c r="S11" s="75">
        <v>22777855</v>
      </c>
      <c r="T11" s="75">
        <v>0</v>
      </c>
      <c r="U11" s="75">
        <v>0</v>
      </c>
      <c r="V11" s="76">
        <v>0.4941</v>
      </c>
      <c r="W11" s="77">
        <v>1.02834</v>
      </c>
      <c r="X11" s="69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</row>
    <row r="12" spans="1:248" ht="15.75">
      <c r="A12" s="70">
        <v>210061</v>
      </c>
      <c r="B12" s="71" t="s">
        <v>96</v>
      </c>
      <c r="C12" s="72">
        <v>3</v>
      </c>
      <c r="D12" s="72">
        <v>3</v>
      </c>
      <c r="E12" s="73">
        <v>6456.69010234116</v>
      </c>
      <c r="F12" s="73">
        <v>9668.18757142537</v>
      </c>
      <c r="G12" s="74">
        <v>0.88137883264223</v>
      </c>
      <c r="H12" s="74">
        <v>1.12488</v>
      </c>
      <c r="I12" s="73">
        <v>10562689.1499997</v>
      </c>
      <c r="J12" s="75">
        <v>3077300</v>
      </c>
      <c r="K12" s="75">
        <v>878200</v>
      </c>
      <c r="L12" s="75">
        <v>943800</v>
      </c>
      <c r="M12" s="75">
        <v>63446900</v>
      </c>
      <c r="N12" s="75">
        <v>0</v>
      </c>
      <c r="O12" s="75">
        <v>0</v>
      </c>
      <c r="P12" s="75">
        <v>0</v>
      </c>
      <c r="Q12" s="75">
        <v>0</v>
      </c>
      <c r="R12" s="75">
        <v>70992991</v>
      </c>
      <c r="S12" s="75">
        <v>7546082</v>
      </c>
      <c r="T12" s="75">
        <v>0</v>
      </c>
      <c r="U12" s="75">
        <v>0</v>
      </c>
      <c r="V12" s="76">
        <v>0.5071</v>
      </c>
      <c r="W12" s="77">
        <v>0.97081</v>
      </c>
      <c r="X12" s="69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</row>
    <row r="13" spans="1:248" ht="15.75">
      <c r="A13" s="70">
        <v>210039</v>
      </c>
      <c r="B13" s="71" t="s">
        <v>97</v>
      </c>
      <c r="C13" s="72">
        <v>3</v>
      </c>
      <c r="D13" s="72">
        <v>3</v>
      </c>
      <c r="E13" s="73">
        <v>10760.715144833</v>
      </c>
      <c r="F13" s="73">
        <v>9480.1875736841</v>
      </c>
      <c r="G13" s="74">
        <v>0.914012293717628</v>
      </c>
      <c r="H13" s="74">
        <v>1.11743</v>
      </c>
      <c r="I13" s="73">
        <v>19691080.6800006</v>
      </c>
      <c r="J13" s="75">
        <v>6562100</v>
      </c>
      <c r="K13" s="75">
        <v>2819500</v>
      </c>
      <c r="L13" s="75">
        <v>1336500</v>
      </c>
      <c r="M13" s="75">
        <v>97660200</v>
      </c>
      <c r="N13" s="75">
        <v>0</v>
      </c>
      <c r="O13" s="75">
        <v>0</v>
      </c>
      <c r="P13" s="75">
        <v>0</v>
      </c>
      <c r="Q13" s="75">
        <v>0</v>
      </c>
      <c r="R13" s="75">
        <v>104707459</v>
      </c>
      <c r="S13" s="75">
        <v>7047263</v>
      </c>
      <c r="T13" s="75">
        <v>0</v>
      </c>
      <c r="U13" s="75">
        <v>0</v>
      </c>
      <c r="V13" s="76">
        <v>0.502</v>
      </c>
      <c r="W13" s="77">
        <v>0.9784</v>
      </c>
      <c r="X13" s="69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</row>
    <row r="14" spans="1:248" ht="15.75">
      <c r="A14" s="70">
        <v>210033</v>
      </c>
      <c r="B14" s="71" t="s">
        <v>98</v>
      </c>
      <c r="C14" s="72">
        <v>3</v>
      </c>
      <c r="D14" s="72">
        <v>3</v>
      </c>
      <c r="E14" s="73">
        <v>16216.4572576009</v>
      </c>
      <c r="F14" s="73">
        <v>10598.580027055</v>
      </c>
      <c r="G14" s="74">
        <v>0.955525877341636</v>
      </c>
      <c r="H14" s="74">
        <v>1.12229</v>
      </c>
      <c r="I14" s="73">
        <v>28380361.7700006</v>
      </c>
      <c r="J14" s="75">
        <v>13475600</v>
      </c>
      <c r="K14" s="75">
        <v>6766000</v>
      </c>
      <c r="L14" s="75">
        <v>3657700</v>
      </c>
      <c r="M14" s="75">
        <v>167347700</v>
      </c>
      <c r="N14" s="75">
        <v>0</v>
      </c>
      <c r="O14" s="75">
        <v>0</v>
      </c>
      <c r="P14" s="75">
        <v>0</v>
      </c>
      <c r="Q14" s="75">
        <v>0</v>
      </c>
      <c r="R14" s="75">
        <v>177318406</v>
      </c>
      <c r="S14" s="75">
        <v>9970747</v>
      </c>
      <c r="T14" s="75">
        <v>0</v>
      </c>
      <c r="U14" s="75">
        <v>0</v>
      </c>
      <c r="V14" s="76">
        <v>0.5219</v>
      </c>
      <c r="W14" s="77">
        <v>1.01996</v>
      </c>
      <c r="X14" s="69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</row>
    <row r="15" spans="1:248" ht="15.75">
      <c r="A15" s="70">
        <v>210030</v>
      </c>
      <c r="B15" s="71" t="s">
        <v>99</v>
      </c>
      <c r="C15" s="72">
        <v>3</v>
      </c>
      <c r="D15" s="72">
        <v>3</v>
      </c>
      <c r="E15" s="73">
        <v>4729.36368917787</v>
      </c>
      <c r="F15" s="73">
        <v>9737.80830291902</v>
      </c>
      <c r="G15" s="74">
        <v>0.829918856902085</v>
      </c>
      <c r="H15" s="74">
        <v>1.12668</v>
      </c>
      <c r="I15" s="73">
        <v>10724199.59</v>
      </c>
      <c r="J15" s="75">
        <v>2957900</v>
      </c>
      <c r="K15" s="75">
        <v>393200</v>
      </c>
      <c r="L15" s="75">
        <v>201400</v>
      </c>
      <c r="M15" s="75">
        <v>51116600</v>
      </c>
      <c r="N15" s="75">
        <v>0</v>
      </c>
      <c r="O15" s="75">
        <v>0</v>
      </c>
      <c r="P15" s="75">
        <v>0</v>
      </c>
      <c r="Q15" s="75">
        <v>0</v>
      </c>
      <c r="R15" s="75">
        <v>51271495</v>
      </c>
      <c r="S15" s="75">
        <v>154923</v>
      </c>
      <c r="T15" s="75">
        <v>0</v>
      </c>
      <c r="U15" s="75">
        <v>0</v>
      </c>
      <c r="V15" s="76">
        <v>0.5533</v>
      </c>
      <c r="W15" s="77">
        <v>0.99413</v>
      </c>
      <c r="X15" s="69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</row>
    <row r="16" spans="1:248" ht="15.75">
      <c r="A16" s="70">
        <v>210035</v>
      </c>
      <c r="B16" s="71" t="s">
        <v>100</v>
      </c>
      <c r="C16" s="72">
        <v>3</v>
      </c>
      <c r="D16" s="72">
        <v>3</v>
      </c>
      <c r="E16" s="73">
        <v>10407.1097212738</v>
      </c>
      <c r="F16" s="73">
        <v>9344.18840624059</v>
      </c>
      <c r="G16" s="74">
        <v>0.8414552377943</v>
      </c>
      <c r="H16" s="74">
        <v>1.1222</v>
      </c>
      <c r="I16" s="73">
        <v>23754895.8199997</v>
      </c>
      <c r="J16" s="75">
        <v>4999800</v>
      </c>
      <c r="K16" s="75">
        <v>3134000</v>
      </c>
      <c r="L16" s="75">
        <v>1724000</v>
      </c>
      <c r="M16" s="75">
        <v>93008800</v>
      </c>
      <c r="N16" s="75">
        <v>0</v>
      </c>
      <c r="O16" s="75">
        <v>0</v>
      </c>
      <c r="P16" s="75">
        <v>0</v>
      </c>
      <c r="Q16" s="75">
        <v>0</v>
      </c>
      <c r="R16" s="75">
        <v>95333643</v>
      </c>
      <c r="S16" s="75">
        <v>2325671</v>
      </c>
      <c r="T16" s="75">
        <v>0</v>
      </c>
      <c r="U16" s="75">
        <v>0</v>
      </c>
      <c r="V16" s="76">
        <v>0.4622</v>
      </c>
      <c r="W16" s="77">
        <v>0.99838</v>
      </c>
      <c r="X16" s="69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</row>
    <row r="17" spans="1:248" ht="15.75">
      <c r="A17" s="70">
        <v>210051</v>
      </c>
      <c r="B17" s="71" t="s">
        <v>101</v>
      </c>
      <c r="C17" s="72">
        <v>3</v>
      </c>
      <c r="D17" s="72">
        <v>3</v>
      </c>
      <c r="E17" s="73">
        <v>13845.7602095498</v>
      </c>
      <c r="F17" s="73">
        <v>12571.1834789648</v>
      </c>
      <c r="G17" s="74">
        <v>1.07978652153847</v>
      </c>
      <c r="H17" s="74">
        <v>1.11998</v>
      </c>
      <c r="I17" s="73">
        <v>42159445.15</v>
      </c>
      <c r="J17" s="75">
        <v>7696000</v>
      </c>
      <c r="K17" s="75">
        <v>5437800</v>
      </c>
      <c r="L17" s="75">
        <v>1439300</v>
      </c>
      <c r="M17" s="75">
        <v>162992700</v>
      </c>
      <c r="N17" s="75">
        <v>0</v>
      </c>
      <c r="O17" s="75">
        <v>0</v>
      </c>
      <c r="P17" s="75">
        <v>0</v>
      </c>
      <c r="Q17" s="75">
        <v>0</v>
      </c>
      <c r="R17" s="75">
        <v>167694982</v>
      </c>
      <c r="S17" s="75">
        <v>4702299</v>
      </c>
      <c r="T17" s="75">
        <v>0</v>
      </c>
      <c r="U17" s="75">
        <v>0</v>
      </c>
      <c r="V17" s="76">
        <v>0.5496</v>
      </c>
      <c r="W17" s="77">
        <v>1.01029</v>
      </c>
      <c r="X17" s="69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</row>
    <row r="18" spans="1:248" ht="15.75">
      <c r="A18" s="70">
        <v>210010</v>
      </c>
      <c r="B18" s="71" t="s">
        <v>102</v>
      </c>
      <c r="C18" s="72">
        <v>3</v>
      </c>
      <c r="D18" s="72">
        <v>3</v>
      </c>
      <c r="E18" s="73">
        <v>4822.31691181053</v>
      </c>
      <c r="F18" s="73">
        <v>9820.98996521961</v>
      </c>
      <c r="G18" s="74">
        <v>0.8870356234356</v>
      </c>
      <c r="H18" s="74">
        <v>1.12913</v>
      </c>
      <c r="I18" s="73">
        <v>16351118.1999997</v>
      </c>
      <c r="J18" s="75">
        <v>2642600</v>
      </c>
      <c r="K18" s="75">
        <v>264800</v>
      </c>
      <c r="L18" s="75">
        <v>794500</v>
      </c>
      <c r="M18" s="75">
        <v>42143000</v>
      </c>
      <c r="N18" s="75">
        <v>0</v>
      </c>
      <c r="O18" s="75">
        <v>834100</v>
      </c>
      <c r="P18" s="75">
        <v>0</v>
      </c>
      <c r="Q18" s="75">
        <v>0</v>
      </c>
      <c r="R18" s="75">
        <v>45470660</v>
      </c>
      <c r="S18" s="75">
        <v>3327627</v>
      </c>
      <c r="T18" s="75">
        <v>0</v>
      </c>
      <c r="U18" s="75">
        <v>834100</v>
      </c>
      <c r="V18" s="76">
        <v>0.5312</v>
      </c>
      <c r="W18" s="77">
        <v>0.98662</v>
      </c>
      <c r="X18" s="69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</row>
    <row r="19" spans="1:248" ht="15.75">
      <c r="A19" s="70">
        <v>210060</v>
      </c>
      <c r="B19" s="71" t="s">
        <v>103</v>
      </c>
      <c r="C19" s="72">
        <v>3</v>
      </c>
      <c r="D19" s="72">
        <v>3</v>
      </c>
      <c r="E19" s="73">
        <v>5568.79406915195</v>
      </c>
      <c r="F19" s="73">
        <v>6726.03952218043</v>
      </c>
      <c r="G19" s="74">
        <v>0.648061442121405</v>
      </c>
      <c r="H19" s="74">
        <v>1.118</v>
      </c>
      <c r="I19" s="73">
        <v>8008912.72000021</v>
      </c>
      <c r="J19" s="75">
        <v>1103600</v>
      </c>
      <c r="K19" s="75">
        <v>707857</v>
      </c>
      <c r="L19" s="75">
        <v>817507</v>
      </c>
      <c r="M19" s="75">
        <v>36925172</v>
      </c>
      <c r="N19" s="75">
        <v>0</v>
      </c>
      <c r="O19" s="75">
        <v>0</v>
      </c>
      <c r="P19" s="75">
        <v>0</v>
      </c>
      <c r="Q19" s="75">
        <v>0</v>
      </c>
      <c r="R19" s="75">
        <v>38687792</v>
      </c>
      <c r="S19" s="75">
        <v>1762620</v>
      </c>
      <c r="T19" s="75">
        <v>0</v>
      </c>
      <c r="U19" s="75">
        <v>0</v>
      </c>
      <c r="V19" s="76">
        <v>0.5846</v>
      </c>
      <c r="W19" s="77">
        <v>0.9914</v>
      </c>
      <c r="X19" s="69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</row>
    <row r="20" spans="1:248" ht="15.75">
      <c r="A20" s="70">
        <v>210005</v>
      </c>
      <c r="B20" s="71" t="s">
        <v>104</v>
      </c>
      <c r="C20" s="72">
        <v>3</v>
      </c>
      <c r="D20" s="72">
        <v>3</v>
      </c>
      <c r="E20" s="73">
        <v>23624.1880612578</v>
      </c>
      <c r="F20" s="73">
        <v>10562.7762254918</v>
      </c>
      <c r="G20" s="74">
        <v>0.983000444022898</v>
      </c>
      <c r="H20" s="74">
        <v>1.11927</v>
      </c>
      <c r="I20" s="73">
        <v>47164003.11</v>
      </c>
      <c r="J20" s="75">
        <v>15249500</v>
      </c>
      <c r="K20" s="75">
        <v>7080900</v>
      </c>
      <c r="L20" s="75">
        <v>1729800</v>
      </c>
      <c r="M20" s="75">
        <v>232289400</v>
      </c>
      <c r="N20" s="75">
        <v>0</v>
      </c>
      <c r="O20" s="75">
        <v>0</v>
      </c>
      <c r="P20" s="75">
        <v>0</v>
      </c>
      <c r="Q20" s="75">
        <v>0</v>
      </c>
      <c r="R20" s="75">
        <v>248531944</v>
      </c>
      <c r="S20" s="75">
        <v>16242542</v>
      </c>
      <c r="T20" s="75">
        <v>0</v>
      </c>
      <c r="U20" s="75">
        <v>0</v>
      </c>
      <c r="V20" s="76">
        <v>0.5308</v>
      </c>
      <c r="W20" s="77">
        <v>1.0132</v>
      </c>
      <c r="X20" s="69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</row>
    <row r="21" spans="1:248" ht="15.75">
      <c r="A21" s="70">
        <v>210017</v>
      </c>
      <c r="B21" s="71" t="s">
        <v>105</v>
      </c>
      <c r="C21" s="72">
        <v>3</v>
      </c>
      <c r="D21" s="72">
        <v>3</v>
      </c>
      <c r="E21" s="73">
        <v>4357.91815329549</v>
      </c>
      <c r="F21" s="73">
        <v>8043.25546442251</v>
      </c>
      <c r="G21" s="74">
        <v>0.808429214497379</v>
      </c>
      <c r="H21" s="74">
        <v>1.12946</v>
      </c>
      <c r="I21" s="73">
        <v>9626671.12</v>
      </c>
      <c r="J21" s="75">
        <v>2552400</v>
      </c>
      <c r="K21" s="75">
        <v>210800</v>
      </c>
      <c r="L21" s="75">
        <v>111200</v>
      </c>
      <c r="M21" s="75">
        <v>29121100</v>
      </c>
      <c r="N21" s="75">
        <v>0</v>
      </c>
      <c r="O21" s="75">
        <v>0</v>
      </c>
      <c r="P21" s="75">
        <v>0</v>
      </c>
      <c r="Q21" s="75">
        <v>0</v>
      </c>
      <c r="R21" s="75">
        <v>32921208</v>
      </c>
      <c r="S21" s="75">
        <v>3800143</v>
      </c>
      <c r="T21" s="75">
        <v>0</v>
      </c>
      <c r="U21" s="75">
        <v>0</v>
      </c>
      <c r="V21" s="76">
        <v>0.5709</v>
      </c>
      <c r="W21" s="77">
        <v>0.93703</v>
      </c>
      <c r="X21" s="69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</row>
    <row r="22" spans="1:248" ht="15.75">
      <c r="A22" s="70">
        <v>210006</v>
      </c>
      <c r="B22" s="71" t="s">
        <v>106</v>
      </c>
      <c r="C22" s="72">
        <v>3</v>
      </c>
      <c r="D22" s="72">
        <v>3</v>
      </c>
      <c r="E22" s="73">
        <v>8557.43831373778</v>
      </c>
      <c r="F22" s="73">
        <v>10055.1086487956</v>
      </c>
      <c r="G22" s="74">
        <v>0.867749041586831</v>
      </c>
      <c r="H22" s="74">
        <v>1.11815</v>
      </c>
      <c r="I22" s="73">
        <v>21618442.04</v>
      </c>
      <c r="J22" s="75">
        <v>2929300</v>
      </c>
      <c r="K22" s="75">
        <v>1522800</v>
      </c>
      <c r="L22" s="75">
        <v>1231200</v>
      </c>
      <c r="M22" s="75">
        <v>75803769</v>
      </c>
      <c r="N22" s="75">
        <v>0</v>
      </c>
      <c r="O22" s="75">
        <v>0</v>
      </c>
      <c r="P22" s="75">
        <v>0</v>
      </c>
      <c r="Q22" s="75">
        <v>0</v>
      </c>
      <c r="R22" s="75">
        <v>79082621</v>
      </c>
      <c r="S22" s="75">
        <v>3278870</v>
      </c>
      <c r="T22" s="75">
        <v>0</v>
      </c>
      <c r="U22" s="75">
        <v>0</v>
      </c>
      <c r="V22" s="76">
        <v>0.5745</v>
      </c>
      <c r="W22" s="77">
        <v>1.02313</v>
      </c>
      <c r="X22" s="69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</row>
    <row r="23" spans="1:248" ht="15.75">
      <c r="A23" s="70">
        <v>210048</v>
      </c>
      <c r="B23" s="71" t="s">
        <v>107</v>
      </c>
      <c r="C23" s="72">
        <v>3</v>
      </c>
      <c r="D23" s="72">
        <v>3</v>
      </c>
      <c r="E23" s="73">
        <v>22702.1857731609</v>
      </c>
      <c r="F23" s="73">
        <v>9701.64658155443</v>
      </c>
      <c r="G23" s="74">
        <v>0.890278495995104</v>
      </c>
      <c r="H23" s="74">
        <v>1.11564</v>
      </c>
      <c r="I23" s="73">
        <v>44501284.1399997</v>
      </c>
      <c r="J23" s="75">
        <v>11909300</v>
      </c>
      <c r="K23" s="75">
        <v>7315300</v>
      </c>
      <c r="L23" s="75">
        <v>1916400</v>
      </c>
      <c r="M23" s="75">
        <v>201837200</v>
      </c>
      <c r="N23" s="75">
        <v>0</v>
      </c>
      <c r="O23" s="75">
        <v>0</v>
      </c>
      <c r="P23" s="75">
        <v>0</v>
      </c>
      <c r="Q23" s="75">
        <v>0</v>
      </c>
      <c r="R23" s="75">
        <v>211297428</v>
      </c>
      <c r="S23" s="75">
        <v>9460229</v>
      </c>
      <c r="T23" s="75">
        <v>0</v>
      </c>
      <c r="U23" s="75">
        <v>0</v>
      </c>
      <c r="V23" s="76">
        <v>0.5326</v>
      </c>
      <c r="W23" s="77">
        <v>1.01063</v>
      </c>
      <c r="X23" s="69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  <c r="HC23" s="23"/>
      <c r="HD23" s="23"/>
      <c r="HE23" s="23"/>
      <c r="HF23" s="23"/>
      <c r="HG23" s="23"/>
      <c r="HH23" s="23"/>
      <c r="HI23" s="23"/>
      <c r="HJ23" s="23"/>
      <c r="HK23" s="23"/>
      <c r="HL23" s="23"/>
      <c r="HM23" s="23"/>
      <c r="HN23" s="23"/>
      <c r="HO23" s="23"/>
      <c r="HP23" s="23"/>
      <c r="HQ23" s="23"/>
      <c r="HR23" s="23"/>
      <c r="HS23" s="23"/>
      <c r="HT23" s="23"/>
      <c r="HU23" s="23"/>
      <c r="HV23" s="23"/>
      <c r="HW23" s="23"/>
      <c r="HX23" s="23"/>
      <c r="HY23" s="23"/>
      <c r="HZ23" s="23"/>
      <c r="IA23" s="23"/>
      <c r="IB23" s="23"/>
      <c r="IC23" s="23"/>
      <c r="ID23" s="23"/>
      <c r="IE23" s="23"/>
      <c r="IF23" s="23"/>
      <c r="IG23" s="23"/>
      <c r="IH23" s="23"/>
      <c r="II23" s="23"/>
      <c r="IJ23" s="23"/>
      <c r="IK23" s="23"/>
      <c r="IL23" s="23"/>
      <c r="IM23" s="23"/>
      <c r="IN23" s="23"/>
    </row>
    <row r="24" spans="1:248" ht="15.75">
      <c r="A24" s="70">
        <v>210055</v>
      </c>
      <c r="B24" s="71" t="s">
        <v>108</v>
      </c>
      <c r="C24" s="72">
        <v>3</v>
      </c>
      <c r="D24" s="72">
        <v>3</v>
      </c>
      <c r="E24" s="73">
        <v>8679.00746711352</v>
      </c>
      <c r="F24" s="73">
        <v>10894.484232014</v>
      </c>
      <c r="G24" s="74">
        <v>0.906635114817994</v>
      </c>
      <c r="H24" s="74">
        <v>1.1276</v>
      </c>
      <c r="I24" s="73">
        <v>29437465.8099999</v>
      </c>
      <c r="J24" s="75">
        <v>2861900</v>
      </c>
      <c r="K24" s="75">
        <v>1380800</v>
      </c>
      <c r="L24" s="75">
        <v>580200</v>
      </c>
      <c r="M24" s="75">
        <v>85563700</v>
      </c>
      <c r="N24" s="75">
        <v>0</v>
      </c>
      <c r="O24" s="75">
        <v>0</v>
      </c>
      <c r="P24" s="75">
        <v>0</v>
      </c>
      <c r="Q24" s="75">
        <v>0</v>
      </c>
      <c r="R24" s="75">
        <v>85506210</v>
      </c>
      <c r="S24" s="75">
        <v>-57471</v>
      </c>
      <c r="T24" s="75">
        <v>0</v>
      </c>
      <c r="U24" s="75">
        <v>0</v>
      </c>
      <c r="V24" s="76">
        <v>0.563</v>
      </c>
      <c r="W24" s="77">
        <v>1.00531</v>
      </c>
      <c r="X24" s="69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</row>
    <row r="25" spans="1:248" ht="15.75">
      <c r="A25" s="70">
        <v>210045</v>
      </c>
      <c r="B25" s="71" t="s">
        <v>109</v>
      </c>
      <c r="C25" s="72">
        <v>3</v>
      </c>
      <c r="D25" s="72">
        <v>3</v>
      </c>
      <c r="E25" s="73">
        <v>1819.77879075918</v>
      </c>
      <c r="F25" s="73">
        <v>8226.61417751467</v>
      </c>
      <c r="G25" s="74">
        <v>0.520188255009668</v>
      </c>
      <c r="H25" s="74">
        <v>1.1338</v>
      </c>
      <c r="I25" s="73">
        <v>5110181.08000003</v>
      </c>
      <c r="J25" s="75">
        <v>515100</v>
      </c>
      <c r="K25" s="75">
        <v>161500</v>
      </c>
      <c r="L25" s="75">
        <v>389800</v>
      </c>
      <c r="M25" s="75">
        <v>11413300</v>
      </c>
      <c r="N25" s="75">
        <v>0</v>
      </c>
      <c r="O25" s="75">
        <v>0</v>
      </c>
      <c r="P25" s="75">
        <v>0</v>
      </c>
      <c r="Q25" s="75">
        <v>0</v>
      </c>
      <c r="R25" s="75">
        <v>14387093</v>
      </c>
      <c r="S25" s="75">
        <v>2973812</v>
      </c>
      <c r="T25" s="75">
        <v>0</v>
      </c>
      <c r="U25" s="75">
        <v>0</v>
      </c>
      <c r="V25" s="76">
        <v>0.5902</v>
      </c>
      <c r="W25" s="77">
        <v>0.92581</v>
      </c>
      <c r="X25" s="69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</row>
    <row r="26" spans="1:248" ht="15.75">
      <c r="A26" s="70">
        <v>210037</v>
      </c>
      <c r="B26" s="71" t="s">
        <v>110</v>
      </c>
      <c r="C26" s="72">
        <v>3</v>
      </c>
      <c r="D26" s="72">
        <v>3</v>
      </c>
      <c r="E26" s="73">
        <v>12813.4626856755</v>
      </c>
      <c r="F26" s="73">
        <v>10972.6308531087</v>
      </c>
      <c r="G26" s="74">
        <v>0.995363603999855</v>
      </c>
      <c r="H26" s="74">
        <v>1.12854</v>
      </c>
      <c r="I26" s="73">
        <v>31273102.0600003</v>
      </c>
      <c r="J26" s="75">
        <v>10084200</v>
      </c>
      <c r="K26" s="75">
        <v>2186100</v>
      </c>
      <c r="L26" s="75">
        <v>1860700</v>
      </c>
      <c r="M26" s="75">
        <v>133188200</v>
      </c>
      <c r="N26" s="75">
        <v>0</v>
      </c>
      <c r="O26" s="75">
        <v>2494800</v>
      </c>
      <c r="P26" s="75">
        <v>0</v>
      </c>
      <c r="Q26" s="75">
        <v>0</v>
      </c>
      <c r="R26" s="75">
        <v>139221175</v>
      </c>
      <c r="S26" s="75">
        <v>6032927</v>
      </c>
      <c r="T26" s="75">
        <v>0</v>
      </c>
      <c r="U26" s="75">
        <v>2494800</v>
      </c>
      <c r="V26" s="76">
        <v>0.5117</v>
      </c>
      <c r="W26" s="77">
        <v>0.99447</v>
      </c>
      <c r="X26" s="69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</row>
    <row r="27" spans="1:248" ht="15.75">
      <c r="A27" s="70">
        <v>210018</v>
      </c>
      <c r="B27" s="71" t="s">
        <v>111</v>
      </c>
      <c r="C27" s="72">
        <v>3</v>
      </c>
      <c r="D27" s="72">
        <v>3</v>
      </c>
      <c r="E27" s="73">
        <v>11523.9203462846</v>
      </c>
      <c r="F27" s="73">
        <v>11534.9401944502</v>
      </c>
      <c r="G27" s="74">
        <v>0.990000852564502</v>
      </c>
      <c r="H27" s="74">
        <v>1.1223</v>
      </c>
      <c r="I27" s="73">
        <v>25191091.77</v>
      </c>
      <c r="J27" s="75">
        <v>7456900</v>
      </c>
      <c r="K27" s="75">
        <v>357200</v>
      </c>
      <c r="L27" s="75">
        <v>1331600</v>
      </c>
      <c r="M27" s="75">
        <v>115963400</v>
      </c>
      <c r="N27" s="75">
        <v>0</v>
      </c>
      <c r="O27" s="75">
        <v>0</v>
      </c>
      <c r="P27" s="75">
        <v>0</v>
      </c>
      <c r="Q27" s="75">
        <v>0</v>
      </c>
      <c r="R27" s="75">
        <v>125736633</v>
      </c>
      <c r="S27" s="75">
        <v>9773235</v>
      </c>
      <c r="T27" s="75">
        <v>0</v>
      </c>
      <c r="U27" s="75">
        <v>0</v>
      </c>
      <c r="V27" s="76">
        <v>0.5289</v>
      </c>
      <c r="W27" s="77">
        <v>1.02712</v>
      </c>
      <c r="X27" s="69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  <c r="IF27" s="23"/>
      <c r="IG27" s="23"/>
      <c r="IH27" s="23"/>
      <c r="II27" s="23"/>
      <c r="IJ27" s="23"/>
      <c r="IK27" s="23"/>
      <c r="IL27" s="23"/>
      <c r="IM27" s="23"/>
      <c r="IN27" s="23"/>
    </row>
    <row r="28" spans="1:248" ht="15.75">
      <c r="A28" s="70">
        <v>210040</v>
      </c>
      <c r="B28" s="71" t="s">
        <v>112</v>
      </c>
      <c r="C28" s="72">
        <v>3</v>
      </c>
      <c r="D28" s="72">
        <v>3</v>
      </c>
      <c r="E28" s="73">
        <v>15628.6542536538</v>
      </c>
      <c r="F28" s="73">
        <v>12118.3329623996</v>
      </c>
      <c r="G28" s="74">
        <v>1.01432875339466</v>
      </c>
      <c r="H28" s="74">
        <v>1.12616</v>
      </c>
      <c r="I28" s="73">
        <v>58376294.6000003</v>
      </c>
      <c r="J28" s="75">
        <v>11206200</v>
      </c>
      <c r="K28" s="75">
        <v>3463300</v>
      </c>
      <c r="L28" s="75">
        <v>1578700</v>
      </c>
      <c r="M28" s="75">
        <v>161514200</v>
      </c>
      <c r="N28" s="75">
        <v>0</v>
      </c>
      <c r="O28" s="75">
        <v>0</v>
      </c>
      <c r="P28" s="75">
        <v>0</v>
      </c>
      <c r="Q28" s="75">
        <v>0</v>
      </c>
      <c r="R28" s="75">
        <v>179400280</v>
      </c>
      <c r="S28" s="75">
        <v>17886067</v>
      </c>
      <c r="T28" s="75">
        <v>0</v>
      </c>
      <c r="U28" s="75">
        <v>0</v>
      </c>
      <c r="V28" s="76">
        <v>0.5787</v>
      </c>
      <c r="W28" s="77">
        <v>1.00968</v>
      </c>
      <c r="X28" s="69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  <c r="IF28" s="23"/>
      <c r="IG28" s="23"/>
      <c r="IH28" s="23"/>
      <c r="II28" s="23"/>
      <c r="IJ28" s="23"/>
      <c r="IK28" s="23"/>
      <c r="IL28" s="23"/>
      <c r="IM28" s="23"/>
      <c r="IN28" s="23"/>
    </row>
    <row r="29" spans="1:248" ht="15.75">
      <c r="A29" s="70">
        <v>210019</v>
      </c>
      <c r="B29" s="71" t="s">
        <v>113</v>
      </c>
      <c r="C29" s="72">
        <v>3</v>
      </c>
      <c r="D29" s="72">
        <v>3</v>
      </c>
      <c r="E29" s="73">
        <v>27620.3937567362</v>
      </c>
      <c r="F29" s="73">
        <v>11503.2508514659</v>
      </c>
      <c r="G29" s="74">
        <v>1.06927651094733</v>
      </c>
      <c r="H29" s="74">
        <v>1.12465</v>
      </c>
      <c r="I29" s="73">
        <v>81474518.0599998</v>
      </c>
      <c r="J29" s="75">
        <v>20238400</v>
      </c>
      <c r="K29" s="75">
        <v>6756800</v>
      </c>
      <c r="L29" s="75">
        <v>1253400</v>
      </c>
      <c r="M29" s="75">
        <v>304760100</v>
      </c>
      <c r="N29" s="75">
        <v>0</v>
      </c>
      <c r="O29" s="75">
        <v>0</v>
      </c>
      <c r="P29" s="75">
        <v>0</v>
      </c>
      <c r="Q29" s="75">
        <v>1531733.89123792</v>
      </c>
      <c r="R29" s="75">
        <v>333818900</v>
      </c>
      <c r="S29" s="75">
        <v>29058847</v>
      </c>
      <c r="T29" s="75">
        <v>0</v>
      </c>
      <c r="U29" s="75">
        <v>1531733.89123792</v>
      </c>
      <c r="V29" s="76">
        <v>0.4936</v>
      </c>
      <c r="W29" s="77">
        <v>0.97837</v>
      </c>
      <c r="X29" s="69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  <c r="IF29" s="23"/>
      <c r="IG29" s="23"/>
      <c r="IH29" s="23"/>
      <c r="II29" s="23"/>
      <c r="IJ29" s="23"/>
      <c r="IK29" s="23"/>
      <c r="IL29" s="23"/>
      <c r="IM29" s="23"/>
      <c r="IN29" s="23"/>
    </row>
    <row r="30" spans="1:248" ht="15.75">
      <c r="A30" s="70">
        <v>210057</v>
      </c>
      <c r="B30" s="71" t="s">
        <v>114</v>
      </c>
      <c r="C30" s="72">
        <v>3</v>
      </c>
      <c r="D30" s="72">
        <v>3</v>
      </c>
      <c r="E30" s="73">
        <v>29225.7853608377</v>
      </c>
      <c r="F30" s="73">
        <v>10730.3785382694</v>
      </c>
      <c r="G30" s="74">
        <v>0.945803485204035</v>
      </c>
      <c r="H30" s="74">
        <v>1.11764</v>
      </c>
      <c r="I30" s="73">
        <v>77574611.1300037</v>
      </c>
      <c r="J30" s="75">
        <v>14804889</v>
      </c>
      <c r="K30" s="75">
        <v>4998187</v>
      </c>
      <c r="L30" s="75">
        <v>3836227</v>
      </c>
      <c r="M30" s="75">
        <v>270417774</v>
      </c>
      <c r="N30" s="75">
        <v>0</v>
      </c>
      <c r="O30" s="75">
        <v>0</v>
      </c>
      <c r="P30" s="75">
        <v>0</v>
      </c>
      <c r="Q30" s="75">
        <v>0</v>
      </c>
      <c r="R30" s="75">
        <v>286491123</v>
      </c>
      <c r="S30" s="75">
        <v>16073349</v>
      </c>
      <c r="T30" s="75">
        <v>0</v>
      </c>
      <c r="U30" s="75">
        <v>0</v>
      </c>
      <c r="V30" s="76">
        <v>0.5254</v>
      </c>
      <c r="W30" s="77">
        <v>1.03625</v>
      </c>
      <c r="X30" s="69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  <c r="IF30" s="23"/>
      <c r="IG30" s="23"/>
      <c r="IH30" s="23"/>
      <c r="II30" s="23"/>
      <c r="IJ30" s="23"/>
      <c r="IK30" s="23"/>
      <c r="IL30" s="23"/>
      <c r="IM30" s="23"/>
      <c r="IN30" s="23"/>
    </row>
    <row r="31" spans="1:248" ht="15.75">
      <c r="A31" s="70">
        <v>210054</v>
      </c>
      <c r="B31" s="71" t="s">
        <v>115</v>
      </c>
      <c r="C31" s="72">
        <v>3</v>
      </c>
      <c r="D31" s="72">
        <v>3</v>
      </c>
      <c r="E31" s="73">
        <v>18579.7593939342</v>
      </c>
      <c r="F31" s="73">
        <v>9613.40689149682</v>
      </c>
      <c r="G31" s="74">
        <v>0.8328055655669</v>
      </c>
      <c r="H31" s="74">
        <v>1.12312</v>
      </c>
      <c r="I31" s="73">
        <v>52959228.3599984</v>
      </c>
      <c r="J31" s="75">
        <v>6185900</v>
      </c>
      <c r="K31" s="75">
        <v>2158300</v>
      </c>
      <c r="L31" s="75">
        <v>10452600</v>
      </c>
      <c r="M31" s="75">
        <v>178460562</v>
      </c>
      <c r="N31" s="75">
        <v>1479417.37</v>
      </c>
      <c r="O31" s="75">
        <v>0</v>
      </c>
      <c r="P31" s="75">
        <v>0</v>
      </c>
      <c r="Q31" s="75">
        <v>0</v>
      </c>
      <c r="R31" s="75">
        <v>188844854</v>
      </c>
      <c r="S31" s="75">
        <v>8919935</v>
      </c>
      <c r="T31" s="75">
        <v>0</v>
      </c>
      <c r="U31" s="75">
        <v>1479417.37</v>
      </c>
      <c r="V31" s="76">
        <v>0.4362</v>
      </c>
      <c r="W31" s="77">
        <v>0.99164</v>
      </c>
      <c r="X31" s="69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  <c r="IF31" s="23"/>
      <c r="IG31" s="23"/>
      <c r="IH31" s="23"/>
      <c r="II31" s="23"/>
      <c r="IJ31" s="23"/>
      <c r="IK31" s="23"/>
      <c r="IL31" s="23"/>
      <c r="IM31" s="23"/>
      <c r="IN31" s="23"/>
    </row>
    <row r="32" spans="1:248" ht="15.75">
      <c r="A32" s="70">
        <v>210007</v>
      </c>
      <c r="B32" s="71" t="s">
        <v>116</v>
      </c>
      <c r="C32" s="72">
        <v>3</v>
      </c>
      <c r="D32" s="72">
        <v>3</v>
      </c>
      <c r="E32" s="73">
        <v>22841.392329409</v>
      </c>
      <c r="F32" s="73">
        <v>13454.5480226403</v>
      </c>
      <c r="G32" s="74">
        <v>1.24076613079098</v>
      </c>
      <c r="H32" s="74">
        <v>1.1212</v>
      </c>
      <c r="I32" s="73">
        <v>35037096.2100001</v>
      </c>
      <c r="J32" s="75">
        <v>17715800</v>
      </c>
      <c r="K32" s="75">
        <v>5028500</v>
      </c>
      <c r="L32" s="75">
        <v>1235400</v>
      </c>
      <c r="M32" s="75">
        <v>299994300</v>
      </c>
      <c r="N32" s="75">
        <v>0</v>
      </c>
      <c r="O32" s="75">
        <v>0</v>
      </c>
      <c r="P32" s="75">
        <v>0</v>
      </c>
      <c r="Q32" s="75">
        <v>0</v>
      </c>
      <c r="R32" s="75">
        <v>307388501</v>
      </c>
      <c r="S32" s="75">
        <v>7394214</v>
      </c>
      <c r="T32" s="75">
        <v>0</v>
      </c>
      <c r="U32" s="75">
        <v>0</v>
      </c>
      <c r="V32" s="76">
        <v>0.3701</v>
      </c>
      <c r="W32" s="77">
        <v>1.00342</v>
      </c>
      <c r="X32" s="69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</row>
    <row r="33" spans="1:248" ht="15.75">
      <c r="A33" s="70">
        <v>210028</v>
      </c>
      <c r="B33" s="71" t="s">
        <v>117</v>
      </c>
      <c r="C33" s="72">
        <v>3</v>
      </c>
      <c r="D33" s="72">
        <v>3</v>
      </c>
      <c r="E33" s="73">
        <v>11888.1915590896</v>
      </c>
      <c r="F33" s="73">
        <v>8864.03978908209</v>
      </c>
      <c r="G33" s="74">
        <v>0.787792982361573</v>
      </c>
      <c r="H33" s="74">
        <v>1.12461</v>
      </c>
      <c r="I33" s="73">
        <v>25045028.4900004</v>
      </c>
      <c r="J33" s="75">
        <v>7341000</v>
      </c>
      <c r="K33" s="75">
        <v>1170600</v>
      </c>
      <c r="L33" s="75">
        <v>977800</v>
      </c>
      <c r="M33" s="75">
        <v>94279600</v>
      </c>
      <c r="N33" s="75">
        <v>0</v>
      </c>
      <c r="O33" s="75">
        <v>0</v>
      </c>
      <c r="P33" s="75">
        <v>0</v>
      </c>
      <c r="Q33" s="75">
        <v>0</v>
      </c>
      <c r="R33" s="75">
        <v>104714071</v>
      </c>
      <c r="S33" s="75">
        <v>10771624</v>
      </c>
      <c r="T33" s="75">
        <v>0</v>
      </c>
      <c r="U33" s="75">
        <v>0</v>
      </c>
      <c r="V33" s="76">
        <v>0.5395</v>
      </c>
      <c r="W33" s="77">
        <v>0.97904</v>
      </c>
      <c r="X33" s="69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  <c r="IF33" s="23"/>
      <c r="IG33" s="23"/>
      <c r="IH33" s="23"/>
      <c r="II33" s="23"/>
      <c r="IJ33" s="23"/>
      <c r="IK33" s="23"/>
      <c r="IL33" s="23"/>
      <c r="IM33" s="23"/>
      <c r="IN33" s="23"/>
    </row>
    <row r="34" spans="1:248" ht="15.75">
      <c r="A34" s="70">
        <v>210032</v>
      </c>
      <c r="B34" s="71" t="s">
        <v>118</v>
      </c>
      <c r="C34" s="72">
        <v>3</v>
      </c>
      <c r="D34" s="72">
        <v>3</v>
      </c>
      <c r="E34" s="73">
        <v>11758.7877803077</v>
      </c>
      <c r="F34" s="73">
        <v>9609.69787967744</v>
      </c>
      <c r="G34" s="74">
        <v>0.862993195178449</v>
      </c>
      <c r="H34" s="74">
        <v>1.1201</v>
      </c>
      <c r="I34" s="73">
        <v>36020473.8100014</v>
      </c>
      <c r="J34" s="75">
        <v>8417600</v>
      </c>
      <c r="K34" s="75">
        <v>3881200</v>
      </c>
      <c r="L34" s="75">
        <v>385600</v>
      </c>
      <c r="M34" s="75">
        <v>102497000</v>
      </c>
      <c r="N34" s="75">
        <v>0</v>
      </c>
      <c r="O34" s="75">
        <v>0</v>
      </c>
      <c r="P34" s="75">
        <v>0</v>
      </c>
      <c r="Q34" s="75">
        <v>0</v>
      </c>
      <c r="R34" s="75">
        <v>106085900</v>
      </c>
      <c r="S34" s="75">
        <v>3588900</v>
      </c>
      <c r="T34" s="75">
        <v>0</v>
      </c>
      <c r="U34" s="75">
        <v>0</v>
      </c>
      <c r="V34" s="76">
        <v>0.4913</v>
      </c>
      <c r="W34" s="77">
        <v>0.99635</v>
      </c>
      <c r="X34" s="69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  <c r="IF34" s="23"/>
      <c r="IG34" s="23"/>
      <c r="IH34" s="23"/>
      <c r="II34" s="23"/>
      <c r="IJ34" s="23"/>
      <c r="IK34" s="23"/>
      <c r="IL34" s="23"/>
      <c r="IM34" s="23"/>
      <c r="IN34" s="23"/>
    </row>
    <row r="35" spans="1:248" ht="15.75">
      <c r="A35" s="70">
        <v>210049</v>
      </c>
      <c r="B35" s="71" t="s">
        <v>119</v>
      </c>
      <c r="C35" s="72">
        <v>3</v>
      </c>
      <c r="D35" s="72">
        <v>3</v>
      </c>
      <c r="E35" s="73">
        <v>18185.2332573477</v>
      </c>
      <c r="F35" s="73">
        <v>10120.8025982089</v>
      </c>
      <c r="G35" s="74">
        <v>0.952692593209015</v>
      </c>
      <c r="H35" s="74">
        <v>1.11777</v>
      </c>
      <c r="I35" s="73">
        <v>28669593.3999997</v>
      </c>
      <c r="J35" s="75">
        <v>7249700</v>
      </c>
      <c r="K35" s="75">
        <v>2962200</v>
      </c>
      <c r="L35" s="75">
        <v>2817800</v>
      </c>
      <c r="M35" s="75">
        <v>171205113</v>
      </c>
      <c r="N35" s="75">
        <v>0</v>
      </c>
      <c r="O35" s="75">
        <v>0</v>
      </c>
      <c r="P35" s="75">
        <v>0</v>
      </c>
      <c r="Q35" s="75">
        <v>0</v>
      </c>
      <c r="R35" s="75">
        <v>187905400</v>
      </c>
      <c r="S35" s="75">
        <v>16700301</v>
      </c>
      <c r="T35" s="75">
        <v>0</v>
      </c>
      <c r="U35" s="75">
        <v>0</v>
      </c>
      <c r="V35" s="76">
        <v>0.5102</v>
      </c>
      <c r="W35" s="77">
        <v>1.02172</v>
      </c>
      <c r="X35" s="69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  <c r="IF35" s="23"/>
      <c r="IG35" s="23"/>
      <c r="IH35" s="23"/>
      <c r="II35" s="23"/>
      <c r="IJ35" s="23"/>
      <c r="IK35" s="23"/>
      <c r="IL35" s="23"/>
      <c r="IM35" s="23"/>
      <c r="IN35" s="23"/>
    </row>
    <row r="36" spans="1:248" ht="15.75">
      <c r="A36" s="70">
        <v>210016</v>
      </c>
      <c r="B36" s="71" t="s">
        <v>120</v>
      </c>
      <c r="C36" s="72">
        <v>3</v>
      </c>
      <c r="D36" s="72">
        <v>3</v>
      </c>
      <c r="E36" s="73">
        <v>18392.7167261104</v>
      </c>
      <c r="F36" s="73">
        <v>13188.250741428</v>
      </c>
      <c r="G36" s="74">
        <v>1.07527576084221</v>
      </c>
      <c r="H36" s="74">
        <v>1.12562</v>
      </c>
      <c r="I36" s="73">
        <v>88528481.7299993</v>
      </c>
      <c r="J36" s="75">
        <v>8991309</v>
      </c>
      <c r="K36" s="75">
        <v>2210751</v>
      </c>
      <c r="L36" s="75">
        <v>1339289</v>
      </c>
      <c r="M36" s="75">
        <v>236950644</v>
      </c>
      <c r="N36" s="75">
        <v>0</v>
      </c>
      <c r="O36" s="75">
        <v>0</v>
      </c>
      <c r="P36" s="75">
        <v>0</v>
      </c>
      <c r="Q36" s="75">
        <v>0</v>
      </c>
      <c r="R36" s="75">
        <v>236361478</v>
      </c>
      <c r="S36" s="75">
        <v>-589166</v>
      </c>
      <c r="T36" s="75">
        <v>0</v>
      </c>
      <c r="U36" s="75">
        <v>0</v>
      </c>
      <c r="V36" s="76">
        <v>0.5025</v>
      </c>
      <c r="W36" s="77">
        <v>1.02756</v>
      </c>
      <c r="X36" s="69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  <c r="IL36" s="23"/>
      <c r="IM36" s="23"/>
      <c r="IN36" s="23"/>
    </row>
    <row r="37" spans="1:248" ht="15.75">
      <c r="A37" s="70">
        <v>210001</v>
      </c>
      <c r="B37" s="71" t="s">
        <v>121</v>
      </c>
      <c r="C37" s="72">
        <v>3</v>
      </c>
      <c r="D37" s="72">
        <v>3</v>
      </c>
      <c r="E37" s="73">
        <v>20530.5956143061</v>
      </c>
      <c r="F37" s="73">
        <v>10557.3584455078</v>
      </c>
      <c r="G37" s="74">
        <v>1.03350347182662</v>
      </c>
      <c r="H37" s="74">
        <v>1.12362</v>
      </c>
      <c r="I37" s="73">
        <v>51896042.4700002</v>
      </c>
      <c r="J37" s="75">
        <v>12266900</v>
      </c>
      <c r="K37" s="75">
        <v>96100</v>
      </c>
      <c r="L37" s="75">
        <v>541300</v>
      </c>
      <c r="M37" s="75">
        <v>211006800</v>
      </c>
      <c r="N37" s="75">
        <v>0</v>
      </c>
      <c r="O37" s="75">
        <v>0</v>
      </c>
      <c r="P37" s="75">
        <v>749560.385529509</v>
      </c>
      <c r="Q37" s="75">
        <v>1844848.29696865</v>
      </c>
      <c r="R37" s="75">
        <v>213278000</v>
      </c>
      <c r="S37" s="75">
        <v>2271165</v>
      </c>
      <c r="T37" s="75">
        <v>0</v>
      </c>
      <c r="U37" s="75">
        <v>2594408.68249816</v>
      </c>
      <c r="V37" s="76">
        <v>0.5451</v>
      </c>
      <c r="W37" s="77">
        <v>1.00279</v>
      </c>
      <c r="X37" s="69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</row>
    <row r="38" spans="1:248" ht="15.75">
      <c r="A38" s="70">
        <v>210027</v>
      </c>
      <c r="B38" s="71" t="s">
        <v>122</v>
      </c>
      <c r="C38" s="72">
        <v>3</v>
      </c>
      <c r="D38" s="72">
        <v>3</v>
      </c>
      <c r="E38" s="73">
        <v>20332.650755822</v>
      </c>
      <c r="F38" s="73">
        <v>11309.6734784645</v>
      </c>
      <c r="G38" s="74">
        <v>1.00561509416779</v>
      </c>
      <c r="H38" s="74">
        <v>1.13001</v>
      </c>
      <c r="I38" s="73">
        <v>50925007.5000003</v>
      </c>
      <c r="J38" s="75">
        <v>17472900</v>
      </c>
      <c r="K38" s="75">
        <v>10335700</v>
      </c>
      <c r="L38" s="75">
        <v>519500</v>
      </c>
      <c r="M38" s="75">
        <v>232833600</v>
      </c>
      <c r="N38" s="75">
        <v>0</v>
      </c>
      <c r="O38" s="75">
        <v>0</v>
      </c>
      <c r="P38" s="75">
        <v>345417.978543341</v>
      </c>
      <c r="Q38" s="75">
        <v>1052732.39329948</v>
      </c>
      <c r="R38" s="75">
        <v>235700700</v>
      </c>
      <c r="S38" s="75">
        <v>2867123</v>
      </c>
      <c r="T38" s="75">
        <v>0</v>
      </c>
      <c r="U38" s="75">
        <v>1398150.37184282</v>
      </c>
      <c r="V38" s="76">
        <v>0.4503</v>
      </c>
      <c r="W38" s="77">
        <v>0.96367</v>
      </c>
      <c r="X38" s="69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  <c r="HC38" s="23"/>
      <c r="HD38" s="23"/>
      <c r="HE38" s="23"/>
      <c r="HF38" s="23"/>
      <c r="HG38" s="23"/>
      <c r="HH38" s="23"/>
      <c r="HI38" s="23"/>
      <c r="HJ38" s="23"/>
      <c r="HK38" s="23"/>
      <c r="HL38" s="23"/>
      <c r="HM38" s="23"/>
      <c r="HN38" s="23"/>
      <c r="HO38" s="23"/>
      <c r="HP38" s="23"/>
      <c r="HQ38" s="23"/>
      <c r="HR38" s="23"/>
      <c r="HS38" s="23"/>
      <c r="HT38" s="23"/>
      <c r="HU38" s="23"/>
      <c r="HV38" s="23"/>
      <c r="HW38" s="23"/>
      <c r="HX38" s="23"/>
      <c r="HY38" s="23"/>
      <c r="HZ38" s="23"/>
      <c r="IA38" s="23"/>
      <c r="IB38" s="23"/>
      <c r="IC38" s="23"/>
      <c r="ID38" s="23"/>
      <c r="IE38" s="23"/>
      <c r="IF38" s="23"/>
      <c r="IG38" s="23"/>
      <c r="IH38" s="23"/>
      <c r="II38" s="23"/>
      <c r="IJ38" s="23"/>
      <c r="IK38" s="23"/>
      <c r="IL38" s="23"/>
      <c r="IM38" s="23"/>
      <c r="IN38" s="23"/>
    </row>
    <row r="39" spans="1:248" ht="15.75">
      <c r="A39" s="70">
        <v>210013</v>
      </c>
      <c r="B39" s="71" t="s">
        <v>123</v>
      </c>
      <c r="C39" s="72">
        <v>4</v>
      </c>
      <c r="D39" s="72">
        <v>4</v>
      </c>
      <c r="E39" s="73">
        <v>8659.49310628826</v>
      </c>
      <c r="F39" s="73">
        <v>12025.0823832151</v>
      </c>
      <c r="G39" s="74">
        <v>0.900033065884973</v>
      </c>
      <c r="H39" s="74">
        <v>1.1271</v>
      </c>
      <c r="I39" s="73">
        <v>74321978.0899994</v>
      </c>
      <c r="J39" s="75">
        <v>4252300</v>
      </c>
      <c r="K39" s="75">
        <v>1769800</v>
      </c>
      <c r="L39" s="75">
        <v>1344200</v>
      </c>
      <c r="M39" s="75">
        <v>88260000</v>
      </c>
      <c r="N39" s="75">
        <v>0</v>
      </c>
      <c r="O39" s="75">
        <v>0</v>
      </c>
      <c r="P39" s="75">
        <v>0</v>
      </c>
      <c r="Q39" s="75">
        <v>0</v>
      </c>
      <c r="R39" s="75">
        <v>102685956</v>
      </c>
      <c r="S39" s="75">
        <v>14425947</v>
      </c>
      <c r="T39" s="75">
        <v>0</v>
      </c>
      <c r="U39" s="75">
        <v>0</v>
      </c>
      <c r="V39" s="76">
        <v>0.5429</v>
      </c>
      <c r="W39" s="77">
        <v>0.99382</v>
      </c>
      <c r="X39" s="69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  <c r="HC39" s="23"/>
      <c r="HD39" s="23"/>
      <c r="HE39" s="23"/>
      <c r="HF39" s="23"/>
      <c r="HG39" s="23"/>
      <c r="HH39" s="23"/>
      <c r="HI39" s="23"/>
      <c r="HJ39" s="23"/>
      <c r="HK39" s="23"/>
      <c r="HL39" s="23"/>
      <c r="HM39" s="23"/>
      <c r="HN39" s="23"/>
      <c r="HO39" s="23"/>
      <c r="HP39" s="23"/>
      <c r="HQ39" s="23"/>
      <c r="HR39" s="23"/>
      <c r="HS39" s="23"/>
      <c r="HT39" s="23"/>
      <c r="HU39" s="23"/>
      <c r="HV39" s="23"/>
      <c r="HW39" s="23"/>
      <c r="HX39" s="23"/>
      <c r="HY39" s="23"/>
      <c r="HZ39" s="23"/>
      <c r="IA39" s="23"/>
      <c r="IB39" s="23"/>
      <c r="IC39" s="23"/>
      <c r="ID39" s="23"/>
      <c r="IE39" s="23"/>
      <c r="IF39" s="23"/>
      <c r="IG39" s="23"/>
      <c r="IH39" s="23"/>
      <c r="II39" s="23"/>
      <c r="IJ39" s="23"/>
      <c r="IK39" s="23"/>
      <c r="IL39" s="23"/>
      <c r="IM39" s="23"/>
      <c r="IN39" s="23"/>
    </row>
    <row r="40" spans="1:248" ht="15.75">
      <c r="A40" s="70">
        <v>210034</v>
      </c>
      <c r="B40" s="71" t="s">
        <v>124</v>
      </c>
      <c r="C40" s="72">
        <v>4</v>
      </c>
      <c r="D40" s="72">
        <v>4</v>
      </c>
      <c r="E40" s="73">
        <v>15946.6628442832</v>
      </c>
      <c r="F40" s="73">
        <v>11023.0067391822</v>
      </c>
      <c r="G40" s="74">
        <v>0.877280556691654</v>
      </c>
      <c r="H40" s="74">
        <v>1.12632</v>
      </c>
      <c r="I40" s="73">
        <v>70718655.4300013</v>
      </c>
      <c r="J40" s="75">
        <v>7175300</v>
      </c>
      <c r="K40" s="75">
        <v>1815500</v>
      </c>
      <c r="L40" s="75">
        <v>1634600</v>
      </c>
      <c r="M40" s="75">
        <v>156405300</v>
      </c>
      <c r="N40" s="75">
        <v>4003229</v>
      </c>
      <c r="O40" s="75">
        <v>0</v>
      </c>
      <c r="P40" s="75">
        <v>0</v>
      </c>
      <c r="Q40" s="75">
        <v>0</v>
      </c>
      <c r="R40" s="75">
        <v>166517673</v>
      </c>
      <c r="S40" s="75">
        <v>10112345</v>
      </c>
      <c r="T40" s="75">
        <v>46</v>
      </c>
      <c r="U40" s="75">
        <v>4003229</v>
      </c>
      <c r="V40" s="76">
        <v>0.5724</v>
      </c>
      <c r="W40" s="77">
        <v>1.00456</v>
      </c>
      <c r="X40" s="69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  <c r="HC40" s="23"/>
      <c r="HD40" s="23"/>
      <c r="HE40" s="23"/>
      <c r="HF40" s="23"/>
      <c r="HG40" s="23"/>
      <c r="HH40" s="23"/>
      <c r="HI40" s="23"/>
      <c r="HJ40" s="23"/>
      <c r="HK40" s="23"/>
      <c r="HL40" s="23"/>
      <c r="HM40" s="23"/>
      <c r="HN40" s="23"/>
      <c r="HO40" s="23"/>
      <c r="HP40" s="23"/>
      <c r="HQ40" s="23"/>
      <c r="HR40" s="23"/>
      <c r="HS40" s="23"/>
      <c r="HT40" s="23"/>
      <c r="HU40" s="23"/>
      <c r="HV40" s="23"/>
      <c r="HW40" s="23"/>
      <c r="HX40" s="23"/>
      <c r="HY40" s="23"/>
      <c r="HZ40" s="23"/>
      <c r="IA40" s="23"/>
      <c r="IB40" s="23"/>
      <c r="IC40" s="23"/>
      <c r="ID40" s="23"/>
      <c r="IE40" s="23"/>
      <c r="IF40" s="23"/>
      <c r="IG40" s="23"/>
      <c r="IH40" s="23"/>
      <c r="II40" s="23"/>
      <c r="IJ40" s="23"/>
      <c r="IK40" s="23"/>
      <c r="IL40" s="23"/>
      <c r="IM40" s="23"/>
      <c r="IN40" s="23"/>
    </row>
    <row r="41" spans="1:248" ht="15.75">
      <c r="A41" s="70">
        <v>210029</v>
      </c>
      <c r="B41" s="71" t="s">
        <v>125</v>
      </c>
      <c r="C41" s="72">
        <v>4</v>
      </c>
      <c r="D41" s="72">
        <v>5</v>
      </c>
      <c r="E41" s="73">
        <v>36838.2634747672</v>
      </c>
      <c r="F41" s="73">
        <v>10458.5100832426</v>
      </c>
      <c r="G41" s="74">
        <v>0.774915480137544</v>
      </c>
      <c r="H41" s="74">
        <v>1.12535</v>
      </c>
      <c r="I41" s="73">
        <v>142140473.080002</v>
      </c>
      <c r="J41" s="75">
        <v>26257800</v>
      </c>
      <c r="K41" s="75">
        <v>3726100</v>
      </c>
      <c r="L41" s="75">
        <v>4445600</v>
      </c>
      <c r="M41" s="75">
        <v>427728100</v>
      </c>
      <c r="N41" s="75">
        <v>18078200</v>
      </c>
      <c r="O41" s="75">
        <v>0</v>
      </c>
      <c r="P41" s="75">
        <v>1509210.69797733</v>
      </c>
      <c r="Q41" s="75">
        <v>1263174.54791082</v>
      </c>
      <c r="R41" s="75">
        <v>437999400</v>
      </c>
      <c r="S41" s="75">
        <v>10271332</v>
      </c>
      <c r="T41" s="75">
        <v>147</v>
      </c>
      <c r="U41" s="75">
        <v>20850585.2458881</v>
      </c>
      <c r="V41" s="76">
        <v>0.4923</v>
      </c>
      <c r="W41" s="77">
        <v>1.00182</v>
      </c>
      <c r="X41" s="69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</row>
    <row r="42" spans="1:248" ht="15.75">
      <c r="A42" s="70">
        <v>210038</v>
      </c>
      <c r="B42" s="71" t="s">
        <v>126</v>
      </c>
      <c r="C42" s="72">
        <v>4</v>
      </c>
      <c r="D42" s="72">
        <v>4</v>
      </c>
      <c r="E42" s="73">
        <v>12589.5871050961</v>
      </c>
      <c r="F42" s="73">
        <v>12250.6271820121</v>
      </c>
      <c r="G42" s="74">
        <v>0.880573909363287</v>
      </c>
      <c r="H42" s="74">
        <v>1.134</v>
      </c>
      <c r="I42" s="73">
        <v>101859207.910001</v>
      </c>
      <c r="J42" s="75">
        <v>9023200</v>
      </c>
      <c r="K42" s="75">
        <v>1091700</v>
      </c>
      <c r="L42" s="75">
        <v>974800</v>
      </c>
      <c r="M42" s="75">
        <v>136446600</v>
      </c>
      <c r="N42" s="75">
        <v>3689932</v>
      </c>
      <c r="O42" s="75">
        <v>0</v>
      </c>
      <c r="P42" s="75">
        <v>0</v>
      </c>
      <c r="Q42" s="75">
        <v>0</v>
      </c>
      <c r="R42" s="75">
        <v>153942311</v>
      </c>
      <c r="S42" s="75">
        <v>17495713</v>
      </c>
      <c r="T42" s="75">
        <v>40</v>
      </c>
      <c r="U42" s="75">
        <v>3689932</v>
      </c>
      <c r="V42" s="76">
        <v>0.5329</v>
      </c>
      <c r="W42" s="77">
        <v>0.9991</v>
      </c>
      <c r="X42" s="69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  <c r="HC42" s="23"/>
      <c r="HD42" s="23"/>
      <c r="HE42" s="23"/>
      <c r="HF42" s="23"/>
      <c r="HG42" s="23"/>
      <c r="HH42" s="23"/>
      <c r="HI42" s="23"/>
      <c r="HJ42" s="23"/>
      <c r="HK42" s="23"/>
      <c r="HL42" s="23"/>
      <c r="HM42" s="23"/>
      <c r="HN42" s="23"/>
      <c r="HO42" s="23"/>
      <c r="HP42" s="23"/>
      <c r="HQ42" s="23"/>
      <c r="HR42" s="23"/>
      <c r="HS42" s="23"/>
      <c r="HT42" s="23"/>
      <c r="HU42" s="23"/>
      <c r="HV42" s="23"/>
      <c r="HW42" s="23"/>
      <c r="HX42" s="23"/>
      <c r="HY42" s="23"/>
      <c r="HZ42" s="23"/>
      <c r="IA42" s="23"/>
      <c r="IB42" s="23"/>
      <c r="IC42" s="23"/>
      <c r="ID42" s="23"/>
      <c r="IE42" s="23"/>
      <c r="IF42" s="23"/>
      <c r="IG42" s="23"/>
      <c r="IH42" s="23"/>
      <c r="II42" s="23"/>
      <c r="IJ42" s="23"/>
      <c r="IK42" s="23"/>
      <c r="IL42" s="23"/>
      <c r="IM42" s="23"/>
      <c r="IN42" s="23"/>
    </row>
    <row r="43" spans="1:248" ht="15.75">
      <c r="A43" s="70">
        <v>210008</v>
      </c>
      <c r="B43" s="71" t="s">
        <v>127</v>
      </c>
      <c r="C43" s="72">
        <v>4</v>
      </c>
      <c r="D43" s="72">
        <v>5</v>
      </c>
      <c r="E43" s="73">
        <v>30179.2790111066</v>
      </c>
      <c r="F43" s="73">
        <v>10749.1639505574</v>
      </c>
      <c r="G43" s="74">
        <v>0.862818905032641</v>
      </c>
      <c r="H43" s="74">
        <v>1.1218</v>
      </c>
      <c r="I43" s="73">
        <v>92726275.8699964</v>
      </c>
      <c r="J43" s="75">
        <v>19289000</v>
      </c>
      <c r="K43" s="75">
        <v>6738600</v>
      </c>
      <c r="L43" s="75">
        <v>4121600</v>
      </c>
      <c r="M43" s="75">
        <v>307650900</v>
      </c>
      <c r="N43" s="75">
        <v>4481771</v>
      </c>
      <c r="O43" s="75">
        <v>0</v>
      </c>
      <c r="P43" s="75">
        <v>0</v>
      </c>
      <c r="Q43" s="75">
        <v>0</v>
      </c>
      <c r="R43" s="75">
        <v>339231791</v>
      </c>
      <c r="S43" s="75">
        <v>31580844</v>
      </c>
      <c r="T43" s="75">
        <v>63</v>
      </c>
      <c r="U43" s="75">
        <v>4481771</v>
      </c>
      <c r="V43" s="76">
        <v>0.4791</v>
      </c>
      <c r="W43" s="77">
        <v>0.99715</v>
      </c>
      <c r="X43" s="69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  <c r="HC43" s="23"/>
      <c r="HD43" s="23"/>
      <c r="HE43" s="23"/>
      <c r="HF43" s="23"/>
      <c r="HG43" s="23"/>
      <c r="HH43" s="23"/>
      <c r="HI43" s="23"/>
      <c r="HJ43" s="23"/>
      <c r="HK43" s="23"/>
      <c r="HL43" s="23"/>
      <c r="HM43" s="23"/>
      <c r="HN43" s="23"/>
      <c r="HO43" s="23"/>
      <c r="HP43" s="23"/>
      <c r="HQ43" s="23"/>
      <c r="HR43" s="23"/>
      <c r="HS43" s="23"/>
      <c r="HT43" s="23"/>
      <c r="HU43" s="23"/>
      <c r="HV43" s="23"/>
      <c r="HW43" s="23"/>
      <c r="HX43" s="23"/>
      <c r="HY43" s="23"/>
      <c r="HZ43" s="23"/>
      <c r="IA43" s="23"/>
      <c r="IB43" s="23"/>
      <c r="IC43" s="23"/>
      <c r="ID43" s="23"/>
      <c r="IE43" s="23"/>
      <c r="IF43" s="23"/>
      <c r="IG43" s="23"/>
      <c r="IH43" s="23"/>
      <c r="II43" s="23"/>
      <c r="IJ43" s="23"/>
      <c r="IK43" s="23"/>
      <c r="IL43" s="23"/>
      <c r="IM43" s="23"/>
      <c r="IN43" s="23"/>
    </row>
    <row r="44" spans="1:248" ht="15.75">
      <c r="A44" s="70">
        <v>210003</v>
      </c>
      <c r="B44" s="71" t="s">
        <v>128</v>
      </c>
      <c r="C44" s="72">
        <v>4</v>
      </c>
      <c r="D44" s="72">
        <v>5</v>
      </c>
      <c r="E44" s="73">
        <v>16282.7346867194</v>
      </c>
      <c r="F44" s="73">
        <v>13203.7081692028</v>
      </c>
      <c r="G44" s="74">
        <v>0.918763814220541</v>
      </c>
      <c r="H44" s="74">
        <v>1.12421</v>
      </c>
      <c r="I44" s="73">
        <v>106653040.990001</v>
      </c>
      <c r="J44" s="75">
        <v>5557700</v>
      </c>
      <c r="K44" s="75">
        <v>2047600</v>
      </c>
      <c r="L44" s="75">
        <v>2728700</v>
      </c>
      <c r="M44" s="75">
        <v>209892000</v>
      </c>
      <c r="N44" s="75">
        <v>3714994</v>
      </c>
      <c r="O44" s="75">
        <v>0</v>
      </c>
      <c r="P44" s="75">
        <v>1586511.92006622</v>
      </c>
      <c r="Q44" s="75">
        <v>2081845.66393941</v>
      </c>
      <c r="R44" s="75">
        <v>206067664</v>
      </c>
      <c r="S44" s="75">
        <v>-3824386</v>
      </c>
      <c r="T44" s="75">
        <v>48</v>
      </c>
      <c r="U44" s="75">
        <v>7383351.58400563</v>
      </c>
      <c r="V44" s="76">
        <v>0.6271</v>
      </c>
      <c r="W44" s="77">
        <v>1.0049</v>
      </c>
      <c r="X44" s="69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  <c r="HC44" s="23"/>
      <c r="HD44" s="23"/>
      <c r="HE44" s="23"/>
      <c r="HF44" s="23"/>
      <c r="HG44" s="23"/>
      <c r="HH44" s="23"/>
      <c r="HI44" s="23"/>
      <c r="HJ44" s="23"/>
      <c r="HK44" s="23"/>
      <c r="HL44" s="23"/>
      <c r="HM44" s="23"/>
      <c r="HN44" s="23"/>
      <c r="HO44" s="23"/>
      <c r="HP44" s="23"/>
      <c r="HQ44" s="23"/>
      <c r="HR44" s="23"/>
      <c r="HS44" s="23"/>
      <c r="HT44" s="23"/>
      <c r="HU44" s="23"/>
      <c r="HV44" s="23"/>
      <c r="HW44" s="23"/>
      <c r="HX44" s="23"/>
      <c r="HY44" s="23"/>
      <c r="HZ44" s="23"/>
      <c r="IA44" s="23"/>
      <c r="IB44" s="23"/>
      <c r="IC44" s="23"/>
      <c r="ID44" s="23"/>
      <c r="IE44" s="23"/>
      <c r="IF44" s="23"/>
      <c r="IG44" s="23"/>
      <c r="IH44" s="23"/>
      <c r="II44" s="23"/>
      <c r="IJ44" s="23"/>
      <c r="IK44" s="23"/>
      <c r="IL44" s="23"/>
      <c r="IM44" s="23"/>
      <c r="IN44" s="23"/>
    </row>
    <row r="45" spans="1:248" ht="15.75">
      <c r="A45" s="70">
        <v>210012</v>
      </c>
      <c r="B45" s="71" t="s">
        <v>129</v>
      </c>
      <c r="C45" s="72">
        <v>4</v>
      </c>
      <c r="D45" s="72">
        <v>5</v>
      </c>
      <c r="E45" s="73">
        <v>28853.500790994</v>
      </c>
      <c r="F45" s="73">
        <v>16658.7704376596</v>
      </c>
      <c r="G45" s="74">
        <v>1.22371692183184</v>
      </c>
      <c r="H45" s="74">
        <v>1.12275</v>
      </c>
      <c r="I45" s="73">
        <v>168420302.120001</v>
      </c>
      <c r="J45" s="75">
        <v>34684400</v>
      </c>
      <c r="K45" s="75">
        <v>10915600</v>
      </c>
      <c r="L45" s="75">
        <v>6240100</v>
      </c>
      <c r="M45" s="75">
        <v>497428400</v>
      </c>
      <c r="N45" s="75">
        <v>14312596</v>
      </c>
      <c r="O45" s="75">
        <v>0</v>
      </c>
      <c r="P45" s="75">
        <v>1131265.21873937</v>
      </c>
      <c r="Q45" s="75">
        <v>1963412.84159579</v>
      </c>
      <c r="R45" s="75">
        <v>543402000</v>
      </c>
      <c r="S45" s="75">
        <v>45973648</v>
      </c>
      <c r="T45" s="75">
        <v>126</v>
      </c>
      <c r="U45" s="75">
        <v>17407274.0603352</v>
      </c>
      <c r="V45" s="76">
        <v>0.513</v>
      </c>
      <c r="W45" s="77">
        <v>1.00282</v>
      </c>
      <c r="X45" s="69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</row>
    <row r="46" spans="1:248" ht="15.75">
      <c r="A46" s="70">
        <v>210024</v>
      </c>
      <c r="B46" s="71" t="s">
        <v>130</v>
      </c>
      <c r="C46" s="72">
        <v>4</v>
      </c>
      <c r="D46" s="72">
        <v>5</v>
      </c>
      <c r="E46" s="73">
        <v>19984.1838566065</v>
      </c>
      <c r="F46" s="73">
        <v>16244.3746679543</v>
      </c>
      <c r="G46" s="74">
        <v>1.26308203993953</v>
      </c>
      <c r="H46" s="74">
        <v>1.12531</v>
      </c>
      <c r="I46" s="73">
        <v>89287998.7000012</v>
      </c>
      <c r="J46" s="75">
        <v>15321000</v>
      </c>
      <c r="K46" s="75">
        <v>3353300</v>
      </c>
      <c r="L46" s="75">
        <v>4007100</v>
      </c>
      <c r="M46" s="75">
        <v>311343600</v>
      </c>
      <c r="N46" s="75">
        <v>9871400</v>
      </c>
      <c r="O46" s="75">
        <v>1600</v>
      </c>
      <c r="P46" s="75">
        <v>0</v>
      </c>
      <c r="Q46" s="75">
        <v>0</v>
      </c>
      <c r="R46" s="75">
        <v>340745526</v>
      </c>
      <c r="S46" s="75">
        <v>29401895</v>
      </c>
      <c r="T46" s="75">
        <v>88</v>
      </c>
      <c r="U46" s="75">
        <v>9873000</v>
      </c>
      <c r="V46" s="76">
        <v>0.5225</v>
      </c>
      <c r="W46" s="77">
        <v>1.0043</v>
      </c>
      <c r="X46" s="69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  <c r="HC46" s="23"/>
      <c r="HD46" s="23"/>
      <c r="HE46" s="23"/>
      <c r="HF46" s="23"/>
      <c r="HG46" s="23"/>
      <c r="HH46" s="23"/>
      <c r="HI46" s="23"/>
      <c r="HJ46" s="23"/>
      <c r="HK46" s="23"/>
      <c r="HL46" s="23"/>
      <c r="HM46" s="23"/>
      <c r="HN46" s="23"/>
      <c r="HO46" s="23"/>
      <c r="HP46" s="23"/>
      <c r="HQ46" s="23"/>
      <c r="HR46" s="23"/>
      <c r="HS46" s="23"/>
      <c r="HT46" s="23"/>
      <c r="HU46" s="23"/>
      <c r="HV46" s="23"/>
      <c r="HW46" s="23"/>
      <c r="HX46" s="23"/>
      <c r="HY46" s="23"/>
      <c r="HZ46" s="23"/>
      <c r="IA46" s="23"/>
      <c r="IB46" s="23"/>
      <c r="IC46" s="23"/>
      <c r="ID46" s="23"/>
      <c r="IE46" s="23"/>
      <c r="IF46" s="23"/>
      <c r="IG46" s="23"/>
      <c r="IH46" s="23"/>
      <c r="II46" s="23"/>
      <c r="IJ46" s="23"/>
      <c r="IK46" s="23"/>
      <c r="IL46" s="23"/>
      <c r="IM46" s="23"/>
      <c r="IN46" s="23"/>
    </row>
    <row r="47" spans="1:248" ht="15.75">
      <c r="A47" s="78">
        <v>910029</v>
      </c>
      <c r="B47" s="71" t="s">
        <v>125</v>
      </c>
      <c r="C47" s="72">
        <v>4</v>
      </c>
      <c r="D47" s="72">
        <v>5</v>
      </c>
      <c r="E47" s="73">
        <v>36838.2634747672</v>
      </c>
      <c r="F47" s="73">
        <v>10458.5100832426</v>
      </c>
      <c r="G47" s="74">
        <v>0.774915480137544</v>
      </c>
      <c r="H47" s="74">
        <v>1.12535</v>
      </c>
      <c r="I47" s="73">
        <v>142140473.080002</v>
      </c>
      <c r="J47" s="75">
        <v>26257800</v>
      </c>
      <c r="K47" s="75">
        <v>3726100</v>
      </c>
      <c r="L47" s="75">
        <v>4445600</v>
      </c>
      <c r="M47" s="75">
        <v>427728100</v>
      </c>
      <c r="N47" s="75">
        <v>18078200</v>
      </c>
      <c r="O47" s="75">
        <v>0</v>
      </c>
      <c r="P47" s="75">
        <v>1509210.69797733</v>
      </c>
      <c r="Q47" s="75">
        <v>1263174.54791082</v>
      </c>
      <c r="R47" s="75">
        <v>437999400</v>
      </c>
      <c r="S47" s="75">
        <v>10271332</v>
      </c>
      <c r="T47" s="75">
        <v>147</v>
      </c>
      <c r="U47" s="75">
        <v>20850585.2458881</v>
      </c>
      <c r="V47" s="76">
        <v>0.4923</v>
      </c>
      <c r="W47" s="77">
        <v>1.00182</v>
      </c>
      <c r="X47" s="69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  <c r="HC47" s="23"/>
      <c r="HD47" s="23"/>
      <c r="HE47" s="23"/>
      <c r="HF47" s="23"/>
      <c r="HG47" s="23"/>
      <c r="HH47" s="23"/>
      <c r="HI47" s="23"/>
      <c r="HJ47" s="23"/>
      <c r="HK47" s="23"/>
      <c r="HL47" s="23"/>
      <c r="HM47" s="23"/>
      <c r="HN47" s="23"/>
      <c r="HO47" s="23"/>
      <c r="HP47" s="23"/>
      <c r="HQ47" s="23"/>
      <c r="HR47" s="23"/>
      <c r="HS47" s="23"/>
      <c r="HT47" s="23"/>
      <c r="HU47" s="23"/>
      <c r="HV47" s="23"/>
      <c r="HW47" s="23"/>
      <c r="HX47" s="23"/>
      <c r="HY47" s="23"/>
      <c r="HZ47" s="23"/>
      <c r="IA47" s="23"/>
      <c r="IB47" s="23"/>
      <c r="IC47" s="23"/>
      <c r="ID47" s="23"/>
      <c r="IE47" s="23"/>
      <c r="IF47" s="23"/>
      <c r="IG47" s="23"/>
      <c r="IH47" s="23"/>
      <c r="II47" s="23"/>
      <c r="IJ47" s="23"/>
      <c r="IK47" s="23"/>
      <c r="IL47" s="23"/>
      <c r="IM47" s="23"/>
      <c r="IN47" s="23"/>
    </row>
    <row r="48" spans="1:248" ht="15.75">
      <c r="A48" s="70">
        <v>210009</v>
      </c>
      <c r="B48" s="71" t="s">
        <v>131</v>
      </c>
      <c r="C48" s="72">
        <v>5</v>
      </c>
      <c r="D48" s="72">
        <v>5</v>
      </c>
      <c r="E48" s="73">
        <v>69951.8305946143</v>
      </c>
      <c r="F48" s="73">
        <v>18047.0017334642</v>
      </c>
      <c r="G48" s="74">
        <v>1.12127119533974</v>
      </c>
      <c r="H48" s="74">
        <v>1.11852</v>
      </c>
      <c r="I48" s="73">
        <v>343811497.829988</v>
      </c>
      <c r="J48" s="75">
        <v>65432900</v>
      </c>
      <c r="K48" s="75">
        <v>29933200</v>
      </c>
      <c r="L48" s="75">
        <v>8818300</v>
      </c>
      <c r="M48" s="75">
        <v>1425987200</v>
      </c>
      <c r="N48" s="75">
        <v>63597165</v>
      </c>
      <c r="O48" s="75">
        <v>2144600</v>
      </c>
      <c r="P48" s="75">
        <v>968787.099229388</v>
      </c>
      <c r="Q48" s="75">
        <v>4061432.6847297</v>
      </c>
      <c r="R48" s="75">
        <v>1493443862</v>
      </c>
      <c r="S48" s="75">
        <v>67456691</v>
      </c>
      <c r="T48" s="75">
        <v>868</v>
      </c>
      <c r="U48" s="75">
        <v>70771984.7839591</v>
      </c>
      <c r="V48" s="76">
        <v>0.4425</v>
      </c>
      <c r="W48" s="77">
        <v>0.99194</v>
      </c>
      <c r="X48" s="69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</row>
    <row r="49" spans="1:248" ht="15.75">
      <c r="A49" s="78">
        <v>910008</v>
      </c>
      <c r="B49" s="71" t="s">
        <v>127</v>
      </c>
      <c r="C49" s="72">
        <v>4</v>
      </c>
      <c r="D49" s="72">
        <v>5</v>
      </c>
      <c r="E49" s="73">
        <v>30179.2790111066</v>
      </c>
      <c r="F49" s="73">
        <v>10749.1639505574</v>
      </c>
      <c r="G49" s="74">
        <v>0.862818905032641</v>
      </c>
      <c r="H49" s="74">
        <v>1.1218</v>
      </c>
      <c r="I49" s="73">
        <v>92726275.8699964</v>
      </c>
      <c r="J49" s="75">
        <v>19289000</v>
      </c>
      <c r="K49" s="75">
        <v>6738600</v>
      </c>
      <c r="L49" s="75">
        <v>4121600</v>
      </c>
      <c r="M49" s="75">
        <v>307650900</v>
      </c>
      <c r="N49" s="75">
        <v>4481771</v>
      </c>
      <c r="O49" s="75">
        <v>0</v>
      </c>
      <c r="P49" s="75">
        <v>0</v>
      </c>
      <c r="Q49" s="75">
        <v>0</v>
      </c>
      <c r="R49" s="75">
        <v>339231791</v>
      </c>
      <c r="S49" s="75">
        <v>31580844</v>
      </c>
      <c r="T49" s="75">
        <v>63</v>
      </c>
      <c r="U49" s="75">
        <v>4481771</v>
      </c>
      <c r="V49" s="76">
        <v>0.4791</v>
      </c>
      <c r="W49" s="77">
        <v>0.99715</v>
      </c>
      <c r="X49" s="69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23"/>
      <c r="HD49" s="23"/>
      <c r="HE49" s="23"/>
      <c r="HF49" s="23"/>
      <c r="HG49" s="23"/>
      <c r="HH49" s="23"/>
      <c r="HI49" s="23"/>
      <c r="HJ49" s="23"/>
      <c r="HK49" s="23"/>
      <c r="HL49" s="23"/>
      <c r="HM49" s="23"/>
      <c r="HN49" s="23"/>
      <c r="HO49" s="23"/>
      <c r="HP49" s="23"/>
      <c r="HQ49" s="23"/>
      <c r="HR49" s="23"/>
      <c r="HS49" s="23"/>
      <c r="HT49" s="23"/>
      <c r="HU49" s="23"/>
      <c r="HV49" s="23"/>
      <c r="HW49" s="23"/>
      <c r="HX49" s="23"/>
      <c r="HY49" s="23"/>
      <c r="HZ49" s="23"/>
      <c r="IA49" s="23"/>
      <c r="IB49" s="23"/>
      <c r="IC49" s="23"/>
      <c r="ID49" s="23"/>
      <c r="IE49" s="23"/>
      <c r="IF49" s="23"/>
      <c r="IG49" s="23"/>
      <c r="IH49" s="23"/>
      <c r="II49" s="23"/>
      <c r="IJ49" s="23"/>
      <c r="IK49" s="23"/>
      <c r="IL49" s="23"/>
      <c r="IM49" s="23"/>
      <c r="IN49" s="23"/>
    </row>
    <row r="50" spans="1:248" ht="15.75">
      <c r="A50" s="78">
        <v>910003</v>
      </c>
      <c r="B50" s="71" t="s">
        <v>128</v>
      </c>
      <c r="C50" s="72">
        <v>4</v>
      </c>
      <c r="D50" s="72">
        <v>5</v>
      </c>
      <c r="E50" s="73">
        <v>16282.7346867194</v>
      </c>
      <c r="F50" s="73">
        <v>13203.7081692028</v>
      </c>
      <c r="G50" s="74">
        <v>0.918763814220541</v>
      </c>
      <c r="H50" s="74">
        <v>1.12421</v>
      </c>
      <c r="I50" s="73">
        <v>106653040.990001</v>
      </c>
      <c r="J50" s="75">
        <v>5557700</v>
      </c>
      <c r="K50" s="75">
        <v>2047600</v>
      </c>
      <c r="L50" s="75">
        <v>2728700</v>
      </c>
      <c r="M50" s="75">
        <v>209892000</v>
      </c>
      <c r="N50" s="75">
        <v>3714994</v>
      </c>
      <c r="O50" s="75">
        <v>0</v>
      </c>
      <c r="P50" s="75">
        <v>1586511.92006622</v>
      </c>
      <c r="Q50" s="75">
        <v>2081845.66393941</v>
      </c>
      <c r="R50" s="75">
        <v>206067664</v>
      </c>
      <c r="S50" s="75">
        <v>-3824386</v>
      </c>
      <c r="T50" s="75">
        <v>48</v>
      </c>
      <c r="U50" s="75">
        <v>7383351.58400563</v>
      </c>
      <c r="V50" s="76">
        <v>0.6271</v>
      </c>
      <c r="W50" s="77">
        <v>1.0049</v>
      </c>
      <c r="X50" s="69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  <c r="HA50" s="23"/>
      <c r="HB50" s="23"/>
      <c r="HC50" s="23"/>
      <c r="HD50" s="23"/>
      <c r="HE50" s="23"/>
      <c r="HF50" s="23"/>
      <c r="HG50" s="23"/>
      <c r="HH50" s="23"/>
      <c r="HI50" s="23"/>
      <c r="HJ50" s="23"/>
      <c r="HK50" s="23"/>
      <c r="HL50" s="23"/>
      <c r="HM50" s="23"/>
      <c r="HN50" s="23"/>
      <c r="HO50" s="23"/>
      <c r="HP50" s="23"/>
      <c r="HQ50" s="23"/>
      <c r="HR50" s="23"/>
      <c r="HS50" s="23"/>
      <c r="HT50" s="23"/>
      <c r="HU50" s="23"/>
      <c r="HV50" s="23"/>
      <c r="HW50" s="23"/>
      <c r="HX50" s="23"/>
      <c r="HY50" s="23"/>
      <c r="HZ50" s="23"/>
      <c r="IA50" s="23"/>
      <c r="IB50" s="23"/>
      <c r="IC50" s="23"/>
      <c r="ID50" s="23"/>
      <c r="IE50" s="23"/>
      <c r="IF50" s="23"/>
      <c r="IG50" s="23"/>
      <c r="IH50" s="23"/>
      <c r="II50" s="23"/>
      <c r="IJ50" s="23"/>
      <c r="IK50" s="23"/>
      <c r="IL50" s="23"/>
      <c r="IM50" s="23"/>
      <c r="IN50" s="23"/>
    </row>
    <row r="51" spans="1:248" ht="15.75">
      <c r="A51" s="78">
        <v>910012</v>
      </c>
      <c r="B51" s="71" t="s">
        <v>129</v>
      </c>
      <c r="C51" s="72">
        <v>4</v>
      </c>
      <c r="D51" s="72">
        <v>5</v>
      </c>
      <c r="E51" s="73">
        <v>28853.500790994</v>
      </c>
      <c r="F51" s="73">
        <v>16658.7704376596</v>
      </c>
      <c r="G51" s="74">
        <v>1.22371692183184</v>
      </c>
      <c r="H51" s="74">
        <v>1.12275</v>
      </c>
      <c r="I51" s="73">
        <v>168420302.120001</v>
      </c>
      <c r="J51" s="75">
        <v>34684400</v>
      </c>
      <c r="K51" s="75">
        <v>10915600</v>
      </c>
      <c r="L51" s="75">
        <v>6240100</v>
      </c>
      <c r="M51" s="75">
        <v>497428400</v>
      </c>
      <c r="N51" s="75">
        <v>14312596</v>
      </c>
      <c r="O51" s="75">
        <v>0</v>
      </c>
      <c r="P51" s="75">
        <v>1131265.21873937</v>
      </c>
      <c r="Q51" s="75">
        <v>1963412.84159579</v>
      </c>
      <c r="R51" s="75">
        <v>543402000</v>
      </c>
      <c r="S51" s="75">
        <v>45973648</v>
      </c>
      <c r="T51" s="75">
        <v>126</v>
      </c>
      <c r="U51" s="75">
        <v>17407274.0603352</v>
      </c>
      <c r="V51" s="76">
        <v>0.513</v>
      </c>
      <c r="W51" s="77">
        <v>1.00282</v>
      </c>
      <c r="X51" s="69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  <c r="HC51" s="23"/>
      <c r="HD51" s="23"/>
      <c r="HE51" s="23"/>
      <c r="HF51" s="23"/>
      <c r="HG51" s="23"/>
      <c r="HH51" s="23"/>
      <c r="HI51" s="23"/>
      <c r="HJ51" s="23"/>
      <c r="HK51" s="23"/>
      <c r="HL51" s="23"/>
      <c r="HM51" s="23"/>
      <c r="HN51" s="23"/>
      <c r="HO51" s="23"/>
      <c r="HP51" s="23"/>
      <c r="HQ51" s="23"/>
      <c r="HR51" s="23"/>
      <c r="HS51" s="23"/>
      <c r="HT51" s="23"/>
      <c r="HU51" s="23"/>
      <c r="HV51" s="23"/>
      <c r="HW51" s="23"/>
      <c r="HX51" s="23"/>
      <c r="HY51" s="23"/>
      <c r="HZ51" s="23"/>
      <c r="IA51" s="23"/>
      <c r="IB51" s="23"/>
      <c r="IC51" s="23"/>
      <c r="ID51" s="23"/>
      <c r="IE51" s="23"/>
      <c r="IF51" s="23"/>
      <c r="IG51" s="23"/>
      <c r="IH51" s="23"/>
      <c r="II51" s="23"/>
      <c r="IJ51" s="23"/>
      <c r="IK51" s="23"/>
      <c r="IL51" s="23"/>
      <c r="IM51" s="23"/>
      <c r="IN51" s="23"/>
    </row>
    <row r="52" spans="1:248" ht="15.75">
      <c r="A52" s="78">
        <v>910024</v>
      </c>
      <c r="B52" s="71" t="s">
        <v>130</v>
      </c>
      <c r="C52" s="72">
        <v>4</v>
      </c>
      <c r="D52" s="72">
        <v>5</v>
      </c>
      <c r="E52" s="73">
        <v>19984.1838566065</v>
      </c>
      <c r="F52" s="73">
        <v>16244.3746679543</v>
      </c>
      <c r="G52" s="74">
        <v>1.26308203993953</v>
      </c>
      <c r="H52" s="74">
        <v>1.12531</v>
      </c>
      <c r="I52" s="73">
        <v>89287998.7000012</v>
      </c>
      <c r="J52" s="75">
        <v>15321000</v>
      </c>
      <c r="K52" s="75">
        <v>3353300</v>
      </c>
      <c r="L52" s="75">
        <v>4007100</v>
      </c>
      <c r="M52" s="75">
        <v>311343600</v>
      </c>
      <c r="N52" s="75">
        <v>9871400</v>
      </c>
      <c r="O52" s="75">
        <v>1600</v>
      </c>
      <c r="P52" s="75">
        <v>0</v>
      </c>
      <c r="Q52" s="75">
        <v>0</v>
      </c>
      <c r="R52" s="75">
        <v>340745526</v>
      </c>
      <c r="S52" s="75">
        <v>29401895</v>
      </c>
      <c r="T52" s="75">
        <v>88</v>
      </c>
      <c r="U52" s="75">
        <v>9873000</v>
      </c>
      <c r="V52" s="76">
        <v>0.5225</v>
      </c>
      <c r="W52" s="77">
        <v>1.0043</v>
      </c>
      <c r="X52" s="69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  <c r="HC52" s="23"/>
      <c r="HD52" s="23"/>
      <c r="HE52" s="23"/>
      <c r="HF52" s="23"/>
      <c r="HG52" s="23"/>
      <c r="HH52" s="23"/>
      <c r="HI52" s="23"/>
      <c r="HJ52" s="23"/>
      <c r="HK52" s="23"/>
      <c r="HL52" s="23"/>
      <c r="HM52" s="23"/>
      <c r="HN52" s="23"/>
      <c r="HO52" s="23"/>
      <c r="HP52" s="23"/>
      <c r="HQ52" s="23"/>
      <c r="HR52" s="23"/>
      <c r="HS52" s="23"/>
      <c r="HT52" s="23"/>
      <c r="HU52" s="23"/>
      <c r="HV52" s="23"/>
      <c r="HW52" s="23"/>
      <c r="HX52" s="23"/>
      <c r="HY52" s="23"/>
      <c r="HZ52" s="23"/>
      <c r="IA52" s="23"/>
      <c r="IB52" s="23"/>
      <c r="IC52" s="23"/>
      <c r="ID52" s="23"/>
      <c r="IE52" s="23"/>
      <c r="IF52" s="23"/>
      <c r="IG52" s="23"/>
      <c r="IH52" s="23"/>
      <c r="II52" s="23"/>
      <c r="IJ52" s="23"/>
      <c r="IK52" s="23"/>
      <c r="IL52" s="23"/>
      <c r="IM52" s="23"/>
      <c r="IN52" s="23"/>
    </row>
    <row r="53" spans="1:248" ht="15.75">
      <c r="A53" s="70">
        <v>210002</v>
      </c>
      <c r="B53" s="71" t="s">
        <v>132</v>
      </c>
      <c r="C53" s="72">
        <v>5</v>
      </c>
      <c r="D53" s="72">
        <v>5</v>
      </c>
      <c r="E53" s="73">
        <v>32193.1341705419</v>
      </c>
      <c r="F53" s="73">
        <v>22441.8482889154</v>
      </c>
      <c r="G53" s="74">
        <v>1.24644733149451</v>
      </c>
      <c r="H53" s="74">
        <v>1.12577</v>
      </c>
      <c r="I53" s="73">
        <v>285331379.410001</v>
      </c>
      <c r="J53" s="75">
        <v>52799000</v>
      </c>
      <c r="K53" s="75">
        <v>29082600</v>
      </c>
      <c r="L53" s="75">
        <v>7331900</v>
      </c>
      <c r="M53" s="75">
        <v>802873100</v>
      </c>
      <c r="N53" s="75">
        <v>56523945</v>
      </c>
      <c r="O53" s="75">
        <v>0</v>
      </c>
      <c r="P53" s="75">
        <v>0</v>
      </c>
      <c r="Q53" s="75">
        <v>0</v>
      </c>
      <c r="R53" s="75">
        <v>916975372</v>
      </c>
      <c r="S53" s="75">
        <v>114102238</v>
      </c>
      <c r="T53" s="75">
        <v>532</v>
      </c>
      <c r="U53" s="75">
        <v>56523945</v>
      </c>
      <c r="V53" s="76">
        <v>0.5169</v>
      </c>
      <c r="W53" s="77">
        <v>0.99791</v>
      </c>
      <c r="X53" s="69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  <c r="HC53" s="23"/>
      <c r="HD53" s="23"/>
      <c r="HE53" s="23"/>
      <c r="HF53" s="23"/>
      <c r="HG53" s="23"/>
      <c r="HH53" s="23"/>
      <c r="HI53" s="23"/>
      <c r="HJ53" s="23"/>
      <c r="HK53" s="23"/>
      <c r="HL53" s="23"/>
      <c r="HM53" s="23"/>
      <c r="HN53" s="23"/>
      <c r="HO53" s="23"/>
      <c r="HP53" s="23"/>
      <c r="HQ53" s="23"/>
      <c r="HR53" s="23"/>
      <c r="HS53" s="23"/>
      <c r="HT53" s="23"/>
      <c r="HU53" s="23"/>
      <c r="HV53" s="23"/>
      <c r="HW53" s="23"/>
      <c r="HX53" s="23"/>
      <c r="HY53" s="23"/>
      <c r="HZ53" s="23"/>
      <c r="IA53" s="23"/>
      <c r="IB53" s="23"/>
      <c r="IC53" s="23"/>
      <c r="ID53" s="23"/>
      <c r="IE53" s="23"/>
      <c r="IF53" s="23"/>
      <c r="IG53" s="23"/>
      <c r="IH53" s="23"/>
      <c r="II53" s="23"/>
      <c r="IJ53" s="23"/>
      <c r="IK53" s="23"/>
      <c r="IL53" s="23"/>
      <c r="IM53" s="23"/>
      <c r="IN53" s="23"/>
    </row>
    <row r="54" spans="1:248" ht="15.7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80"/>
      <c r="W54" s="79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  <c r="HC54" s="23"/>
      <c r="HD54" s="23"/>
      <c r="HE54" s="23"/>
      <c r="HF54" s="23"/>
      <c r="HG54" s="23"/>
      <c r="HH54" s="23"/>
      <c r="HI54" s="23"/>
      <c r="HJ54" s="23"/>
      <c r="HK54" s="23"/>
      <c r="HL54" s="23"/>
      <c r="HM54" s="23"/>
      <c r="HN54" s="23"/>
      <c r="HO54" s="23"/>
      <c r="HP54" s="23"/>
      <c r="HQ54" s="23"/>
      <c r="HR54" s="23"/>
      <c r="HS54" s="23"/>
      <c r="HT54" s="23"/>
      <c r="HU54" s="23"/>
      <c r="HV54" s="23"/>
      <c r="HW54" s="23"/>
      <c r="HX54" s="23"/>
      <c r="HY54" s="23"/>
      <c r="HZ54" s="23"/>
      <c r="IA54" s="23"/>
      <c r="IB54" s="23"/>
      <c r="IC54" s="23"/>
      <c r="ID54" s="23"/>
      <c r="IE54" s="23"/>
      <c r="IF54" s="23"/>
      <c r="IG54" s="23"/>
      <c r="IH54" s="23"/>
      <c r="II54" s="23"/>
      <c r="IJ54" s="23"/>
      <c r="IK54" s="23"/>
      <c r="IL54" s="23"/>
      <c r="IM54" s="23"/>
      <c r="IN54" s="23"/>
    </row>
    <row r="55" spans="1:248" ht="15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51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  <c r="HC55" s="23"/>
      <c r="HD55" s="23"/>
      <c r="HE55" s="23"/>
      <c r="HF55" s="23"/>
      <c r="HG55" s="23"/>
      <c r="HH55" s="23"/>
      <c r="HI55" s="23"/>
      <c r="HJ55" s="23"/>
      <c r="HK55" s="23"/>
      <c r="HL55" s="23"/>
      <c r="HM55" s="23"/>
      <c r="HN55" s="23"/>
      <c r="HO55" s="23"/>
      <c r="HP55" s="23"/>
      <c r="HQ55" s="23"/>
      <c r="HR55" s="23"/>
      <c r="HS55" s="23"/>
      <c r="HT55" s="23"/>
      <c r="HU55" s="23"/>
      <c r="HV55" s="23"/>
      <c r="HW55" s="23"/>
      <c r="HX55" s="23"/>
      <c r="HY55" s="23"/>
      <c r="HZ55" s="23"/>
      <c r="IA55" s="23"/>
      <c r="IB55" s="23"/>
      <c r="IC55" s="23"/>
      <c r="ID55" s="23"/>
      <c r="IE55" s="23"/>
      <c r="IF55" s="23"/>
      <c r="IG55" s="23"/>
      <c r="IH55" s="23"/>
      <c r="II55" s="23"/>
      <c r="IJ55" s="23"/>
      <c r="IK55" s="23"/>
      <c r="IL55" s="23"/>
      <c r="IM55" s="23"/>
      <c r="IN55" s="23"/>
    </row>
    <row r="56" spans="1:248" ht="15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51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  <c r="HC56" s="23"/>
      <c r="HD56" s="23"/>
      <c r="HE56" s="23"/>
      <c r="HF56" s="23"/>
      <c r="HG56" s="23"/>
      <c r="HH56" s="23"/>
      <c r="HI56" s="23"/>
      <c r="HJ56" s="23"/>
      <c r="HK56" s="23"/>
      <c r="HL56" s="23"/>
      <c r="HM56" s="23"/>
      <c r="HN56" s="23"/>
      <c r="HO56" s="23"/>
      <c r="HP56" s="23"/>
      <c r="HQ56" s="23"/>
      <c r="HR56" s="23"/>
      <c r="HS56" s="23"/>
      <c r="HT56" s="23"/>
      <c r="HU56" s="23"/>
      <c r="HV56" s="23"/>
      <c r="HW56" s="23"/>
      <c r="HX56" s="23"/>
      <c r="HY56" s="23"/>
      <c r="HZ56" s="23"/>
      <c r="IA56" s="23"/>
      <c r="IB56" s="23"/>
      <c r="IC56" s="23"/>
      <c r="ID56" s="23"/>
      <c r="IE56" s="23"/>
      <c r="IF56" s="23"/>
      <c r="IG56" s="23"/>
      <c r="IH56" s="23"/>
      <c r="II56" s="23"/>
      <c r="IJ56" s="23"/>
      <c r="IK56" s="23"/>
      <c r="IL56" s="23"/>
      <c r="IM56" s="23"/>
      <c r="IN56" s="23"/>
    </row>
    <row r="57" spans="1:248" ht="15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51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  <c r="HC57" s="23"/>
      <c r="HD57" s="23"/>
      <c r="HE57" s="23"/>
      <c r="HF57" s="23"/>
      <c r="HG57" s="23"/>
      <c r="HH57" s="23"/>
      <c r="HI57" s="23"/>
      <c r="HJ57" s="23"/>
      <c r="HK57" s="23"/>
      <c r="HL57" s="23"/>
      <c r="HM57" s="23"/>
      <c r="HN57" s="23"/>
      <c r="HO57" s="23"/>
      <c r="HP57" s="23"/>
      <c r="HQ57" s="23"/>
      <c r="HR57" s="23"/>
      <c r="HS57" s="23"/>
      <c r="HT57" s="23"/>
      <c r="HU57" s="23"/>
      <c r="HV57" s="23"/>
      <c r="HW57" s="23"/>
      <c r="HX57" s="23"/>
      <c r="HY57" s="23"/>
      <c r="HZ57" s="23"/>
      <c r="IA57" s="23"/>
      <c r="IB57" s="23"/>
      <c r="IC57" s="23"/>
      <c r="ID57" s="23"/>
      <c r="IE57" s="23"/>
      <c r="IF57" s="23"/>
      <c r="IG57" s="23"/>
      <c r="IH57" s="23"/>
      <c r="II57" s="23"/>
      <c r="IJ57" s="23"/>
      <c r="IK57" s="23"/>
      <c r="IL57" s="23"/>
      <c r="IM57" s="23"/>
      <c r="IN57" s="23"/>
    </row>
    <row r="58" spans="1:248" ht="15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51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  <c r="HC58" s="23"/>
      <c r="HD58" s="23"/>
      <c r="HE58" s="23"/>
      <c r="HF58" s="23"/>
      <c r="HG58" s="23"/>
      <c r="HH58" s="23"/>
      <c r="HI58" s="23"/>
      <c r="HJ58" s="23"/>
      <c r="HK58" s="23"/>
      <c r="HL58" s="23"/>
      <c r="HM58" s="23"/>
      <c r="HN58" s="23"/>
      <c r="HO58" s="23"/>
      <c r="HP58" s="23"/>
      <c r="HQ58" s="23"/>
      <c r="HR58" s="23"/>
      <c r="HS58" s="23"/>
      <c r="HT58" s="23"/>
      <c r="HU58" s="23"/>
      <c r="HV58" s="23"/>
      <c r="HW58" s="23"/>
      <c r="HX58" s="23"/>
      <c r="HY58" s="23"/>
      <c r="HZ58" s="23"/>
      <c r="IA58" s="23"/>
      <c r="IB58" s="23"/>
      <c r="IC58" s="23"/>
      <c r="ID58" s="23"/>
      <c r="IE58" s="23"/>
      <c r="IF58" s="23"/>
      <c r="IG58" s="23"/>
      <c r="IH58" s="23"/>
      <c r="II58" s="23"/>
      <c r="IJ58" s="23"/>
      <c r="IK58" s="23"/>
      <c r="IL58" s="23"/>
      <c r="IM58" s="23"/>
      <c r="IN58" s="23"/>
    </row>
    <row r="59" spans="1:248" ht="15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51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  <c r="HC59" s="23"/>
      <c r="HD59" s="23"/>
      <c r="HE59" s="23"/>
      <c r="HF59" s="23"/>
      <c r="HG59" s="23"/>
      <c r="HH59" s="23"/>
      <c r="HI59" s="23"/>
      <c r="HJ59" s="23"/>
      <c r="HK59" s="23"/>
      <c r="HL59" s="23"/>
      <c r="HM59" s="23"/>
      <c r="HN59" s="23"/>
      <c r="HO59" s="23"/>
      <c r="HP59" s="23"/>
      <c r="HQ59" s="23"/>
      <c r="HR59" s="23"/>
      <c r="HS59" s="23"/>
      <c r="HT59" s="23"/>
      <c r="HU59" s="23"/>
      <c r="HV59" s="23"/>
      <c r="HW59" s="23"/>
      <c r="HX59" s="23"/>
      <c r="HY59" s="23"/>
      <c r="HZ59" s="23"/>
      <c r="IA59" s="23"/>
      <c r="IB59" s="23"/>
      <c r="IC59" s="23"/>
      <c r="ID59" s="23"/>
      <c r="IE59" s="23"/>
      <c r="IF59" s="23"/>
      <c r="IG59" s="23"/>
      <c r="IH59" s="23"/>
      <c r="II59" s="23"/>
      <c r="IJ59" s="23"/>
      <c r="IK59" s="23"/>
      <c r="IL59" s="23"/>
      <c r="IM59" s="23"/>
      <c r="IN59" s="23"/>
    </row>
    <row r="60" spans="1:248" ht="15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51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</row>
    <row r="61" spans="1:248" ht="15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51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</row>
    <row r="62" spans="1:248" ht="15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51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  <c r="HC62" s="23"/>
      <c r="HD62" s="23"/>
      <c r="HE62" s="23"/>
      <c r="HF62" s="23"/>
      <c r="HG62" s="23"/>
      <c r="HH62" s="23"/>
      <c r="HI62" s="23"/>
      <c r="HJ62" s="23"/>
      <c r="HK62" s="23"/>
      <c r="HL62" s="23"/>
      <c r="HM62" s="23"/>
      <c r="HN62" s="23"/>
      <c r="HO62" s="23"/>
      <c r="HP62" s="23"/>
      <c r="HQ62" s="23"/>
      <c r="HR62" s="23"/>
      <c r="HS62" s="23"/>
      <c r="HT62" s="23"/>
      <c r="HU62" s="23"/>
      <c r="HV62" s="23"/>
      <c r="HW62" s="23"/>
      <c r="HX62" s="23"/>
      <c r="HY62" s="23"/>
      <c r="HZ62" s="23"/>
      <c r="IA62" s="23"/>
      <c r="IB62" s="23"/>
      <c r="IC62" s="23"/>
      <c r="ID62" s="23"/>
      <c r="IE62" s="23"/>
      <c r="IF62" s="23"/>
      <c r="IG62" s="23"/>
      <c r="IH62" s="23"/>
      <c r="II62" s="23"/>
      <c r="IJ62" s="23"/>
      <c r="IK62" s="23"/>
      <c r="IL62" s="23"/>
      <c r="IM62" s="23"/>
      <c r="IN62" s="23"/>
    </row>
    <row r="63" spans="1:248" ht="15.7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51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  <c r="HC63" s="23"/>
      <c r="HD63" s="23"/>
      <c r="HE63" s="23"/>
      <c r="HF63" s="23"/>
      <c r="HG63" s="23"/>
      <c r="HH63" s="23"/>
      <c r="HI63" s="23"/>
      <c r="HJ63" s="23"/>
      <c r="HK63" s="23"/>
      <c r="HL63" s="23"/>
      <c r="HM63" s="23"/>
      <c r="HN63" s="23"/>
      <c r="HO63" s="23"/>
      <c r="HP63" s="23"/>
      <c r="HQ63" s="23"/>
      <c r="HR63" s="23"/>
      <c r="HS63" s="23"/>
      <c r="HT63" s="23"/>
      <c r="HU63" s="23"/>
      <c r="HV63" s="23"/>
      <c r="HW63" s="23"/>
      <c r="HX63" s="23"/>
      <c r="HY63" s="23"/>
      <c r="HZ63" s="23"/>
      <c r="IA63" s="23"/>
      <c r="IB63" s="23"/>
      <c r="IC63" s="23"/>
      <c r="ID63" s="23"/>
      <c r="IE63" s="23"/>
      <c r="IF63" s="23"/>
      <c r="IG63" s="23"/>
      <c r="IH63" s="23"/>
      <c r="II63" s="23"/>
      <c r="IJ63" s="23"/>
      <c r="IK63" s="23"/>
      <c r="IL63" s="23"/>
      <c r="IM63" s="23"/>
      <c r="IN63" s="23"/>
    </row>
    <row r="64" spans="1:248" ht="15.7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51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  <c r="HC64" s="23"/>
      <c r="HD64" s="23"/>
      <c r="HE64" s="23"/>
      <c r="HF64" s="23"/>
      <c r="HG64" s="23"/>
      <c r="HH64" s="23"/>
      <c r="HI64" s="23"/>
      <c r="HJ64" s="23"/>
      <c r="HK64" s="23"/>
      <c r="HL64" s="23"/>
      <c r="HM64" s="23"/>
      <c r="HN64" s="23"/>
      <c r="HO64" s="23"/>
      <c r="HP64" s="23"/>
      <c r="HQ64" s="23"/>
      <c r="HR64" s="23"/>
      <c r="HS64" s="23"/>
      <c r="HT64" s="23"/>
      <c r="HU64" s="23"/>
      <c r="HV64" s="23"/>
      <c r="HW64" s="23"/>
      <c r="HX64" s="23"/>
      <c r="HY64" s="23"/>
      <c r="HZ64" s="23"/>
      <c r="IA64" s="23"/>
      <c r="IB64" s="23"/>
      <c r="IC64" s="23"/>
      <c r="ID64" s="23"/>
      <c r="IE64" s="23"/>
      <c r="IF64" s="23"/>
      <c r="IG64" s="23"/>
      <c r="IH64" s="23"/>
      <c r="II64" s="23"/>
      <c r="IJ64" s="23"/>
      <c r="IK64" s="23"/>
      <c r="IL64" s="23"/>
      <c r="IM64" s="23"/>
      <c r="IN64" s="23"/>
    </row>
    <row r="65" spans="1:248" ht="15.7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51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  <c r="HC65" s="23"/>
      <c r="HD65" s="23"/>
      <c r="HE65" s="23"/>
      <c r="HF65" s="23"/>
      <c r="HG65" s="23"/>
      <c r="HH65" s="23"/>
      <c r="HI65" s="23"/>
      <c r="HJ65" s="23"/>
      <c r="HK65" s="23"/>
      <c r="HL65" s="23"/>
      <c r="HM65" s="23"/>
      <c r="HN65" s="23"/>
      <c r="HO65" s="23"/>
      <c r="HP65" s="23"/>
      <c r="HQ65" s="23"/>
      <c r="HR65" s="23"/>
      <c r="HS65" s="23"/>
      <c r="HT65" s="23"/>
      <c r="HU65" s="23"/>
      <c r="HV65" s="23"/>
      <c r="HW65" s="23"/>
      <c r="HX65" s="23"/>
      <c r="HY65" s="23"/>
      <c r="HZ65" s="23"/>
      <c r="IA65" s="23"/>
      <c r="IB65" s="23"/>
      <c r="IC65" s="23"/>
      <c r="ID65" s="23"/>
      <c r="IE65" s="23"/>
      <c r="IF65" s="23"/>
      <c r="IG65" s="23"/>
      <c r="IH65" s="23"/>
      <c r="II65" s="23"/>
      <c r="IJ65" s="23"/>
      <c r="IK65" s="23"/>
      <c r="IL65" s="23"/>
      <c r="IM65" s="23"/>
      <c r="IN65" s="23"/>
    </row>
    <row r="66" spans="1:248" ht="15.7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51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  <c r="HC66" s="23"/>
      <c r="HD66" s="23"/>
      <c r="HE66" s="23"/>
      <c r="HF66" s="23"/>
      <c r="HG66" s="23"/>
      <c r="HH66" s="23"/>
      <c r="HI66" s="23"/>
      <c r="HJ66" s="23"/>
      <c r="HK66" s="23"/>
      <c r="HL66" s="23"/>
      <c r="HM66" s="23"/>
      <c r="HN66" s="23"/>
      <c r="HO66" s="23"/>
      <c r="HP66" s="23"/>
      <c r="HQ66" s="23"/>
      <c r="HR66" s="23"/>
      <c r="HS66" s="23"/>
      <c r="HT66" s="23"/>
      <c r="HU66" s="23"/>
      <c r="HV66" s="23"/>
      <c r="HW66" s="23"/>
      <c r="HX66" s="23"/>
      <c r="HY66" s="23"/>
      <c r="HZ66" s="23"/>
      <c r="IA66" s="23"/>
      <c r="IB66" s="23"/>
      <c r="IC66" s="23"/>
      <c r="ID66" s="23"/>
      <c r="IE66" s="23"/>
      <c r="IF66" s="23"/>
      <c r="IG66" s="23"/>
      <c r="IH66" s="23"/>
      <c r="II66" s="23"/>
      <c r="IJ66" s="23"/>
      <c r="IK66" s="23"/>
      <c r="IL66" s="23"/>
      <c r="IM66" s="23"/>
      <c r="IN66" s="23"/>
    </row>
    <row r="67" spans="1:248" ht="15.7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51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  <c r="HC67" s="23"/>
      <c r="HD67" s="23"/>
      <c r="HE67" s="23"/>
      <c r="HF67" s="23"/>
      <c r="HG67" s="23"/>
      <c r="HH67" s="23"/>
      <c r="HI67" s="23"/>
      <c r="HJ67" s="23"/>
      <c r="HK67" s="23"/>
      <c r="HL67" s="23"/>
      <c r="HM67" s="23"/>
      <c r="HN67" s="23"/>
      <c r="HO67" s="23"/>
      <c r="HP67" s="23"/>
      <c r="HQ67" s="23"/>
      <c r="HR67" s="23"/>
      <c r="HS67" s="23"/>
      <c r="HT67" s="23"/>
      <c r="HU67" s="23"/>
      <c r="HV67" s="23"/>
      <c r="HW67" s="23"/>
      <c r="HX67" s="23"/>
      <c r="HY67" s="23"/>
      <c r="HZ67" s="23"/>
      <c r="IA67" s="23"/>
      <c r="IB67" s="23"/>
      <c r="IC67" s="23"/>
      <c r="ID67" s="23"/>
      <c r="IE67" s="23"/>
      <c r="IF67" s="23"/>
      <c r="IG67" s="23"/>
      <c r="IH67" s="23"/>
      <c r="II67" s="23"/>
      <c r="IJ67" s="23"/>
      <c r="IK67" s="23"/>
      <c r="IL67" s="23"/>
      <c r="IM67" s="23"/>
      <c r="IN67" s="23"/>
    </row>
    <row r="68" spans="1:248" ht="15.7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51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  <c r="HC68" s="23"/>
      <c r="HD68" s="23"/>
      <c r="HE68" s="23"/>
      <c r="HF68" s="23"/>
      <c r="HG68" s="23"/>
      <c r="HH68" s="23"/>
      <c r="HI68" s="23"/>
      <c r="HJ68" s="23"/>
      <c r="HK68" s="23"/>
      <c r="HL68" s="23"/>
      <c r="HM68" s="23"/>
      <c r="HN68" s="23"/>
      <c r="HO68" s="23"/>
      <c r="HP68" s="23"/>
      <c r="HQ68" s="23"/>
      <c r="HR68" s="23"/>
      <c r="HS68" s="23"/>
      <c r="HT68" s="23"/>
      <c r="HU68" s="23"/>
      <c r="HV68" s="23"/>
      <c r="HW68" s="23"/>
      <c r="HX68" s="23"/>
      <c r="HY68" s="23"/>
      <c r="HZ68" s="23"/>
      <c r="IA68" s="23"/>
      <c r="IB68" s="23"/>
      <c r="IC68" s="23"/>
      <c r="ID68" s="23"/>
      <c r="IE68" s="23"/>
      <c r="IF68" s="23"/>
      <c r="IG68" s="23"/>
      <c r="IH68" s="23"/>
      <c r="II68" s="23"/>
      <c r="IJ68" s="23"/>
      <c r="IK68" s="23"/>
      <c r="IL68" s="23"/>
      <c r="IM68" s="23"/>
      <c r="IN68" s="23"/>
    </row>
    <row r="69" spans="1:248" ht="15.7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51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  <c r="HC69" s="23"/>
      <c r="HD69" s="23"/>
      <c r="HE69" s="23"/>
      <c r="HF69" s="23"/>
      <c r="HG69" s="23"/>
      <c r="HH69" s="23"/>
      <c r="HI69" s="23"/>
      <c r="HJ69" s="23"/>
      <c r="HK69" s="23"/>
      <c r="HL69" s="23"/>
      <c r="HM69" s="23"/>
      <c r="HN69" s="23"/>
      <c r="HO69" s="23"/>
      <c r="HP69" s="23"/>
      <c r="HQ69" s="23"/>
      <c r="HR69" s="23"/>
      <c r="HS69" s="23"/>
      <c r="HT69" s="23"/>
      <c r="HU69" s="23"/>
      <c r="HV69" s="23"/>
      <c r="HW69" s="23"/>
      <c r="HX69" s="23"/>
      <c r="HY69" s="23"/>
      <c r="HZ69" s="23"/>
      <c r="IA69" s="23"/>
      <c r="IB69" s="23"/>
      <c r="IC69" s="23"/>
      <c r="ID69" s="23"/>
      <c r="IE69" s="23"/>
      <c r="IF69" s="23"/>
      <c r="IG69" s="23"/>
      <c r="IH69" s="23"/>
      <c r="II69" s="23"/>
      <c r="IJ69" s="23"/>
      <c r="IK69" s="23"/>
      <c r="IL69" s="23"/>
      <c r="IM69" s="23"/>
      <c r="IN69" s="23"/>
    </row>
    <row r="70" spans="1:248" ht="15.7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51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  <c r="HC70" s="23"/>
      <c r="HD70" s="23"/>
      <c r="HE70" s="23"/>
      <c r="HF70" s="23"/>
      <c r="HG70" s="23"/>
      <c r="HH70" s="23"/>
      <c r="HI70" s="23"/>
      <c r="HJ70" s="23"/>
      <c r="HK70" s="23"/>
      <c r="HL70" s="23"/>
      <c r="HM70" s="23"/>
      <c r="HN70" s="23"/>
      <c r="HO70" s="23"/>
      <c r="HP70" s="23"/>
      <c r="HQ70" s="23"/>
      <c r="HR70" s="23"/>
      <c r="HS70" s="23"/>
      <c r="HT70" s="23"/>
      <c r="HU70" s="23"/>
      <c r="HV70" s="23"/>
      <c r="HW70" s="23"/>
      <c r="HX70" s="23"/>
      <c r="HY70" s="23"/>
      <c r="HZ70" s="23"/>
      <c r="IA70" s="23"/>
      <c r="IB70" s="23"/>
      <c r="IC70" s="23"/>
      <c r="ID70" s="23"/>
      <c r="IE70" s="23"/>
      <c r="IF70" s="23"/>
      <c r="IG70" s="23"/>
      <c r="IH70" s="23"/>
      <c r="II70" s="23"/>
      <c r="IJ70" s="23"/>
      <c r="IK70" s="23"/>
      <c r="IL70" s="23"/>
      <c r="IM70" s="23"/>
      <c r="IN70" s="23"/>
    </row>
    <row r="71" spans="1:248" ht="15.7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51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  <c r="HC71" s="23"/>
      <c r="HD71" s="23"/>
      <c r="HE71" s="23"/>
      <c r="HF71" s="23"/>
      <c r="HG71" s="23"/>
      <c r="HH71" s="23"/>
      <c r="HI71" s="23"/>
      <c r="HJ71" s="23"/>
      <c r="HK71" s="23"/>
      <c r="HL71" s="23"/>
      <c r="HM71" s="23"/>
      <c r="HN71" s="23"/>
      <c r="HO71" s="23"/>
      <c r="HP71" s="23"/>
      <c r="HQ71" s="23"/>
      <c r="HR71" s="23"/>
      <c r="HS71" s="23"/>
      <c r="HT71" s="23"/>
      <c r="HU71" s="23"/>
      <c r="HV71" s="23"/>
      <c r="HW71" s="23"/>
      <c r="HX71" s="23"/>
      <c r="HY71" s="23"/>
      <c r="HZ71" s="23"/>
      <c r="IA71" s="23"/>
      <c r="IB71" s="23"/>
      <c r="IC71" s="23"/>
      <c r="ID71" s="23"/>
      <c r="IE71" s="23"/>
      <c r="IF71" s="23"/>
      <c r="IG71" s="23"/>
      <c r="IH71" s="23"/>
      <c r="II71" s="23"/>
      <c r="IJ71" s="23"/>
      <c r="IK71" s="23"/>
      <c r="IL71" s="23"/>
      <c r="IM71" s="23"/>
      <c r="IN71" s="23"/>
    </row>
    <row r="72" spans="1:248" ht="15.7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51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  <c r="HC72" s="23"/>
      <c r="HD72" s="23"/>
      <c r="HE72" s="23"/>
      <c r="HF72" s="23"/>
      <c r="HG72" s="23"/>
      <c r="HH72" s="23"/>
      <c r="HI72" s="23"/>
      <c r="HJ72" s="23"/>
      <c r="HK72" s="23"/>
      <c r="HL72" s="23"/>
      <c r="HM72" s="23"/>
      <c r="HN72" s="23"/>
      <c r="HO72" s="23"/>
      <c r="HP72" s="23"/>
      <c r="HQ72" s="23"/>
      <c r="HR72" s="23"/>
      <c r="HS72" s="23"/>
      <c r="HT72" s="23"/>
      <c r="HU72" s="23"/>
      <c r="HV72" s="23"/>
      <c r="HW72" s="23"/>
      <c r="HX72" s="23"/>
      <c r="HY72" s="23"/>
      <c r="HZ72" s="23"/>
      <c r="IA72" s="23"/>
      <c r="IB72" s="23"/>
      <c r="IC72" s="23"/>
      <c r="ID72" s="23"/>
      <c r="IE72" s="23"/>
      <c r="IF72" s="23"/>
      <c r="IG72" s="23"/>
      <c r="IH72" s="23"/>
      <c r="II72" s="23"/>
      <c r="IJ72" s="23"/>
      <c r="IK72" s="23"/>
      <c r="IL72" s="23"/>
      <c r="IM72" s="23"/>
      <c r="IN72" s="23"/>
    </row>
    <row r="73" spans="1:248" ht="15.7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51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  <c r="HC73" s="23"/>
      <c r="HD73" s="23"/>
      <c r="HE73" s="23"/>
      <c r="HF73" s="23"/>
      <c r="HG73" s="23"/>
      <c r="HH73" s="23"/>
      <c r="HI73" s="23"/>
      <c r="HJ73" s="23"/>
      <c r="HK73" s="23"/>
      <c r="HL73" s="23"/>
      <c r="HM73" s="23"/>
      <c r="HN73" s="23"/>
      <c r="HO73" s="23"/>
      <c r="HP73" s="23"/>
      <c r="HQ73" s="23"/>
      <c r="HR73" s="23"/>
      <c r="HS73" s="23"/>
      <c r="HT73" s="23"/>
      <c r="HU73" s="23"/>
      <c r="HV73" s="23"/>
      <c r="HW73" s="23"/>
      <c r="HX73" s="23"/>
      <c r="HY73" s="23"/>
      <c r="HZ73" s="23"/>
      <c r="IA73" s="23"/>
      <c r="IB73" s="23"/>
      <c r="IC73" s="23"/>
      <c r="ID73" s="23"/>
      <c r="IE73" s="23"/>
      <c r="IF73" s="23"/>
      <c r="IG73" s="23"/>
      <c r="IH73" s="23"/>
      <c r="II73" s="23"/>
      <c r="IJ73" s="23"/>
      <c r="IK73" s="23"/>
      <c r="IL73" s="23"/>
      <c r="IM73" s="23"/>
      <c r="IN73" s="23"/>
    </row>
    <row r="74" spans="1:248" ht="15.7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51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  <c r="HC74" s="23"/>
      <c r="HD74" s="23"/>
      <c r="HE74" s="23"/>
      <c r="HF74" s="23"/>
      <c r="HG74" s="23"/>
      <c r="HH74" s="23"/>
      <c r="HI74" s="23"/>
      <c r="HJ74" s="23"/>
      <c r="HK74" s="23"/>
      <c r="HL74" s="23"/>
      <c r="HM74" s="23"/>
      <c r="HN74" s="23"/>
      <c r="HO74" s="23"/>
      <c r="HP74" s="23"/>
      <c r="HQ74" s="23"/>
      <c r="HR74" s="23"/>
      <c r="HS74" s="23"/>
      <c r="HT74" s="23"/>
      <c r="HU74" s="23"/>
      <c r="HV74" s="23"/>
      <c r="HW74" s="23"/>
      <c r="HX74" s="23"/>
      <c r="HY74" s="23"/>
      <c r="HZ74" s="23"/>
      <c r="IA74" s="23"/>
      <c r="IB74" s="23"/>
      <c r="IC74" s="23"/>
      <c r="ID74" s="23"/>
      <c r="IE74" s="23"/>
      <c r="IF74" s="23"/>
      <c r="IG74" s="23"/>
      <c r="IH74" s="23"/>
      <c r="II74" s="23"/>
      <c r="IJ74" s="23"/>
      <c r="IK74" s="23"/>
      <c r="IL74" s="23"/>
      <c r="IM74" s="23"/>
      <c r="IN74" s="23"/>
    </row>
    <row r="75" spans="1:248" ht="15.7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51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  <c r="HC75" s="23"/>
      <c r="HD75" s="23"/>
      <c r="HE75" s="23"/>
      <c r="HF75" s="23"/>
      <c r="HG75" s="23"/>
      <c r="HH75" s="23"/>
      <c r="HI75" s="23"/>
      <c r="HJ75" s="23"/>
      <c r="HK75" s="23"/>
      <c r="HL75" s="23"/>
      <c r="HM75" s="23"/>
      <c r="HN75" s="23"/>
      <c r="HO75" s="23"/>
      <c r="HP75" s="23"/>
      <c r="HQ75" s="23"/>
      <c r="HR75" s="23"/>
      <c r="HS75" s="23"/>
      <c r="HT75" s="23"/>
      <c r="HU75" s="23"/>
      <c r="HV75" s="23"/>
      <c r="HW75" s="23"/>
      <c r="HX75" s="23"/>
      <c r="HY75" s="23"/>
      <c r="HZ75" s="23"/>
      <c r="IA75" s="23"/>
      <c r="IB75" s="23"/>
      <c r="IC75" s="23"/>
      <c r="ID75" s="23"/>
      <c r="IE75" s="23"/>
      <c r="IF75" s="23"/>
      <c r="IG75" s="23"/>
      <c r="IH75" s="23"/>
      <c r="II75" s="23"/>
      <c r="IJ75" s="23"/>
      <c r="IK75" s="23"/>
      <c r="IL75" s="23"/>
      <c r="IM75" s="23"/>
      <c r="IN75" s="23"/>
    </row>
    <row r="76" spans="1:248" ht="15.7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51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  <c r="HC76" s="23"/>
      <c r="HD76" s="23"/>
      <c r="HE76" s="23"/>
      <c r="HF76" s="23"/>
      <c r="HG76" s="23"/>
      <c r="HH76" s="23"/>
      <c r="HI76" s="23"/>
      <c r="HJ76" s="23"/>
      <c r="HK76" s="23"/>
      <c r="HL76" s="23"/>
      <c r="HM76" s="23"/>
      <c r="HN76" s="23"/>
      <c r="HO76" s="23"/>
      <c r="HP76" s="23"/>
      <c r="HQ76" s="23"/>
      <c r="HR76" s="23"/>
      <c r="HS76" s="23"/>
      <c r="HT76" s="23"/>
      <c r="HU76" s="23"/>
      <c r="HV76" s="23"/>
      <c r="HW76" s="23"/>
      <c r="HX76" s="23"/>
      <c r="HY76" s="23"/>
      <c r="HZ76" s="23"/>
      <c r="IA76" s="23"/>
      <c r="IB76" s="23"/>
      <c r="IC76" s="23"/>
      <c r="ID76" s="23"/>
      <c r="IE76" s="23"/>
      <c r="IF76" s="23"/>
      <c r="IG76" s="23"/>
      <c r="IH76" s="23"/>
      <c r="II76" s="23"/>
      <c r="IJ76" s="23"/>
      <c r="IK76" s="23"/>
      <c r="IL76" s="23"/>
      <c r="IM76" s="23"/>
      <c r="IN76" s="23"/>
    </row>
    <row r="77" spans="1:248" ht="15.7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51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  <c r="HD77" s="23"/>
      <c r="HE77" s="23"/>
      <c r="HF77" s="23"/>
      <c r="HG77" s="23"/>
      <c r="HH77" s="23"/>
      <c r="HI77" s="23"/>
      <c r="HJ77" s="23"/>
      <c r="HK77" s="23"/>
      <c r="HL77" s="23"/>
      <c r="HM77" s="23"/>
      <c r="HN77" s="23"/>
      <c r="HO77" s="23"/>
      <c r="HP77" s="23"/>
      <c r="HQ77" s="23"/>
      <c r="HR77" s="23"/>
      <c r="HS77" s="23"/>
      <c r="HT77" s="23"/>
      <c r="HU77" s="23"/>
      <c r="HV77" s="23"/>
      <c r="HW77" s="23"/>
      <c r="HX77" s="23"/>
      <c r="HY77" s="23"/>
      <c r="HZ77" s="23"/>
      <c r="IA77" s="23"/>
      <c r="IB77" s="23"/>
      <c r="IC77" s="23"/>
      <c r="ID77" s="23"/>
      <c r="IE77" s="23"/>
      <c r="IF77" s="23"/>
      <c r="IG77" s="23"/>
      <c r="IH77" s="23"/>
      <c r="II77" s="23"/>
      <c r="IJ77" s="23"/>
      <c r="IK77" s="23"/>
      <c r="IL77" s="23"/>
      <c r="IM77" s="23"/>
      <c r="IN77" s="23"/>
    </row>
    <row r="78" spans="1:248" ht="15.7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51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  <c r="HC78" s="23"/>
      <c r="HD78" s="23"/>
      <c r="HE78" s="23"/>
      <c r="HF78" s="23"/>
      <c r="HG78" s="23"/>
      <c r="HH78" s="23"/>
      <c r="HI78" s="23"/>
      <c r="HJ78" s="23"/>
      <c r="HK78" s="23"/>
      <c r="HL78" s="23"/>
      <c r="HM78" s="23"/>
      <c r="HN78" s="23"/>
      <c r="HO78" s="23"/>
      <c r="HP78" s="23"/>
      <c r="HQ78" s="23"/>
      <c r="HR78" s="23"/>
      <c r="HS78" s="23"/>
      <c r="HT78" s="23"/>
      <c r="HU78" s="23"/>
      <c r="HV78" s="23"/>
      <c r="HW78" s="23"/>
      <c r="HX78" s="23"/>
      <c r="HY78" s="23"/>
      <c r="HZ78" s="23"/>
      <c r="IA78" s="23"/>
      <c r="IB78" s="23"/>
      <c r="IC78" s="23"/>
      <c r="ID78" s="23"/>
      <c r="IE78" s="23"/>
      <c r="IF78" s="23"/>
      <c r="IG78" s="23"/>
      <c r="IH78" s="23"/>
      <c r="II78" s="23"/>
      <c r="IJ78" s="23"/>
      <c r="IK78" s="23"/>
      <c r="IL78" s="23"/>
      <c r="IM78" s="23"/>
      <c r="IN78" s="23"/>
    </row>
    <row r="79" spans="1:248" ht="15.7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51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  <c r="HC79" s="23"/>
      <c r="HD79" s="23"/>
      <c r="HE79" s="23"/>
      <c r="HF79" s="23"/>
      <c r="HG79" s="23"/>
      <c r="HH79" s="23"/>
      <c r="HI79" s="23"/>
      <c r="HJ79" s="23"/>
      <c r="HK79" s="23"/>
      <c r="HL79" s="23"/>
      <c r="HM79" s="23"/>
      <c r="HN79" s="23"/>
      <c r="HO79" s="23"/>
      <c r="HP79" s="23"/>
      <c r="HQ79" s="23"/>
      <c r="HR79" s="23"/>
      <c r="HS79" s="23"/>
      <c r="HT79" s="23"/>
      <c r="HU79" s="23"/>
      <c r="HV79" s="23"/>
      <c r="HW79" s="23"/>
      <c r="HX79" s="23"/>
      <c r="HY79" s="23"/>
      <c r="HZ79" s="23"/>
      <c r="IA79" s="23"/>
      <c r="IB79" s="23"/>
      <c r="IC79" s="23"/>
      <c r="ID79" s="23"/>
      <c r="IE79" s="23"/>
      <c r="IF79" s="23"/>
      <c r="IG79" s="23"/>
      <c r="IH79" s="23"/>
      <c r="II79" s="23"/>
      <c r="IJ79" s="23"/>
      <c r="IK79" s="23"/>
      <c r="IL79" s="23"/>
      <c r="IM79" s="23"/>
      <c r="IN79" s="23"/>
    </row>
    <row r="80" spans="1:248" ht="15.7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51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  <c r="HC80" s="23"/>
      <c r="HD80" s="23"/>
      <c r="HE80" s="23"/>
      <c r="HF80" s="23"/>
      <c r="HG80" s="23"/>
      <c r="HH80" s="23"/>
      <c r="HI80" s="23"/>
      <c r="HJ80" s="23"/>
      <c r="HK80" s="23"/>
      <c r="HL80" s="23"/>
      <c r="HM80" s="23"/>
      <c r="HN80" s="23"/>
      <c r="HO80" s="23"/>
      <c r="HP80" s="23"/>
      <c r="HQ80" s="23"/>
      <c r="HR80" s="23"/>
      <c r="HS80" s="23"/>
      <c r="HT80" s="23"/>
      <c r="HU80" s="23"/>
      <c r="HV80" s="23"/>
      <c r="HW80" s="23"/>
      <c r="HX80" s="23"/>
      <c r="HY80" s="23"/>
      <c r="HZ80" s="23"/>
      <c r="IA80" s="23"/>
      <c r="IB80" s="23"/>
      <c r="IC80" s="23"/>
      <c r="ID80" s="23"/>
      <c r="IE80" s="23"/>
      <c r="IF80" s="23"/>
      <c r="IG80" s="23"/>
      <c r="IH80" s="23"/>
      <c r="II80" s="23"/>
      <c r="IJ80" s="23"/>
      <c r="IK80" s="23"/>
      <c r="IL80" s="23"/>
      <c r="IM80" s="23"/>
      <c r="IN80" s="23"/>
    </row>
    <row r="81" spans="1:248" ht="15.7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51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  <c r="HC81" s="23"/>
      <c r="HD81" s="23"/>
      <c r="HE81" s="23"/>
      <c r="HF81" s="23"/>
      <c r="HG81" s="23"/>
      <c r="HH81" s="23"/>
      <c r="HI81" s="23"/>
      <c r="HJ81" s="23"/>
      <c r="HK81" s="23"/>
      <c r="HL81" s="23"/>
      <c r="HM81" s="23"/>
      <c r="HN81" s="23"/>
      <c r="HO81" s="23"/>
      <c r="HP81" s="23"/>
      <c r="HQ81" s="23"/>
      <c r="HR81" s="23"/>
      <c r="HS81" s="23"/>
      <c r="HT81" s="23"/>
      <c r="HU81" s="23"/>
      <c r="HV81" s="23"/>
      <c r="HW81" s="23"/>
      <c r="HX81" s="23"/>
      <c r="HY81" s="23"/>
      <c r="HZ81" s="23"/>
      <c r="IA81" s="23"/>
      <c r="IB81" s="23"/>
      <c r="IC81" s="23"/>
      <c r="ID81" s="23"/>
      <c r="IE81" s="23"/>
      <c r="IF81" s="23"/>
      <c r="IG81" s="23"/>
      <c r="IH81" s="23"/>
      <c r="II81" s="23"/>
      <c r="IJ81" s="23"/>
      <c r="IK81" s="23"/>
      <c r="IL81" s="23"/>
      <c r="IM81" s="23"/>
      <c r="IN81" s="23"/>
    </row>
    <row r="82" spans="1:248" ht="15.7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51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  <c r="HC82" s="23"/>
      <c r="HD82" s="23"/>
      <c r="HE82" s="23"/>
      <c r="HF82" s="23"/>
      <c r="HG82" s="23"/>
      <c r="HH82" s="23"/>
      <c r="HI82" s="23"/>
      <c r="HJ82" s="23"/>
      <c r="HK82" s="23"/>
      <c r="HL82" s="23"/>
      <c r="HM82" s="23"/>
      <c r="HN82" s="23"/>
      <c r="HO82" s="23"/>
      <c r="HP82" s="23"/>
      <c r="HQ82" s="23"/>
      <c r="HR82" s="23"/>
      <c r="HS82" s="23"/>
      <c r="HT82" s="23"/>
      <c r="HU82" s="23"/>
      <c r="HV82" s="23"/>
      <c r="HW82" s="23"/>
      <c r="HX82" s="23"/>
      <c r="HY82" s="23"/>
      <c r="HZ82" s="23"/>
      <c r="IA82" s="23"/>
      <c r="IB82" s="23"/>
      <c r="IC82" s="23"/>
      <c r="ID82" s="23"/>
      <c r="IE82" s="23"/>
      <c r="IF82" s="23"/>
      <c r="IG82" s="23"/>
      <c r="IH82" s="23"/>
      <c r="II82" s="23"/>
      <c r="IJ82" s="23"/>
      <c r="IK82" s="23"/>
      <c r="IL82" s="23"/>
      <c r="IM82" s="23"/>
      <c r="IN82" s="23"/>
    </row>
    <row r="83" spans="1:248" ht="15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51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  <c r="HC83" s="23"/>
      <c r="HD83" s="23"/>
      <c r="HE83" s="23"/>
      <c r="HF83" s="23"/>
      <c r="HG83" s="23"/>
      <c r="HH83" s="23"/>
      <c r="HI83" s="23"/>
      <c r="HJ83" s="23"/>
      <c r="HK83" s="23"/>
      <c r="HL83" s="23"/>
      <c r="HM83" s="23"/>
      <c r="HN83" s="23"/>
      <c r="HO83" s="23"/>
      <c r="HP83" s="23"/>
      <c r="HQ83" s="23"/>
      <c r="HR83" s="23"/>
      <c r="HS83" s="23"/>
      <c r="HT83" s="23"/>
      <c r="HU83" s="23"/>
      <c r="HV83" s="23"/>
      <c r="HW83" s="23"/>
      <c r="HX83" s="23"/>
      <c r="HY83" s="23"/>
      <c r="HZ83" s="23"/>
      <c r="IA83" s="23"/>
      <c r="IB83" s="23"/>
      <c r="IC83" s="23"/>
      <c r="ID83" s="23"/>
      <c r="IE83" s="23"/>
      <c r="IF83" s="23"/>
      <c r="IG83" s="23"/>
      <c r="IH83" s="23"/>
      <c r="II83" s="23"/>
      <c r="IJ83" s="23"/>
      <c r="IK83" s="23"/>
      <c r="IL83" s="23"/>
      <c r="IM83" s="23"/>
      <c r="IN83" s="23"/>
    </row>
    <row r="84" spans="1:248" ht="15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51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  <c r="HC84" s="23"/>
      <c r="HD84" s="23"/>
      <c r="HE84" s="23"/>
      <c r="HF84" s="23"/>
      <c r="HG84" s="23"/>
      <c r="HH84" s="23"/>
      <c r="HI84" s="23"/>
      <c r="HJ84" s="23"/>
      <c r="HK84" s="23"/>
      <c r="HL84" s="23"/>
      <c r="HM84" s="23"/>
      <c r="HN84" s="23"/>
      <c r="HO84" s="23"/>
      <c r="HP84" s="23"/>
      <c r="HQ84" s="23"/>
      <c r="HR84" s="23"/>
      <c r="HS84" s="23"/>
      <c r="HT84" s="23"/>
      <c r="HU84" s="23"/>
      <c r="HV84" s="23"/>
      <c r="HW84" s="23"/>
      <c r="HX84" s="23"/>
      <c r="HY84" s="23"/>
      <c r="HZ84" s="23"/>
      <c r="IA84" s="23"/>
      <c r="IB84" s="23"/>
      <c r="IC84" s="23"/>
      <c r="ID84" s="23"/>
      <c r="IE84" s="23"/>
      <c r="IF84" s="23"/>
      <c r="IG84" s="23"/>
      <c r="IH84" s="23"/>
      <c r="II84" s="23"/>
      <c r="IJ84" s="23"/>
      <c r="IK84" s="23"/>
      <c r="IL84" s="23"/>
      <c r="IM84" s="23"/>
      <c r="IN84" s="23"/>
    </row>
    <row r="85" spans="1:248" ht="15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51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</row>
    <row r="86" spans="1:248" ht="15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51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  <c r="HD86" s="23"/>
      <c r="HE86" s="23"/>
      <c r="HF86" s="23"/>
      <c r="HG86" s="23"/>
      <c r="HH86" s="23"/>
      <c r="HI86" s="23"/>
      <c r="HJ86" s="23"/>
      <c r="HK86" s="23"/>
      <c r="HL86" s="23"/>
      <c r="HM86" s="23"/>
      <c r="HN86" s="23"/>
      <c r="HO86" s="23"/>
      <c r="HP86" s="23"/>
      <c r="HQ86" s="23"/>
      <c r="HR86" s="23"/>
      <c r="HS86" s="23"/>
      <c r="HT86" s="23"/>
      <c r="HU86" s="23"/>
      <c r="HV86" s="23"/>
      <c r="HW86" s="23"/>
      <c r="HX86" s="23"/>
      <c r="HY86" s="23"/>
      <c r="HZ86" s="23"/>
      <c r="IA86" s="23"/>
      <c r="IB86" s="23"/>
      <c r="IC86" s="23"/>
      <c r="ID86" s="23"/>
      <c r="IE86" s="23"/>
      <c r="IF86" s="23"/>
      <c r="IG86" s="23"/>
      <c r="IH86" s="23"/>
      <c r="II86" s="23"/>
      <c r="IJ86" s="23"/>
      <c r="IK86" s="23"/>
      <c r="IL86" s="23"/>
      <c r="IM86" s="23"/>
      <c r="IN86" s="23"/>
    </row>
    <row r="87" spans="1:248" ht="15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51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  <c r="HD87" s="23"/>
      <c r="HE87" s="23"/>
      <c r="HF87" s="23"/>
      <c r="HG87" s="23"/>
      <c r="HH87" s="23"/>
      <c r="HI87" s="23"/>
      <c r="HJ87" s="23"/>
      <c r="HK87" s="23"/>
      <c r="HL87" s="23"/>
      <c r="HM87" s="23"/>
      <c r="HN87" s="23"/>
      <c r="HO87" s="23"/>
      <c r="HP87" s="23"/>
      <c r="HQ87" s="23"/>
      <c r="HR87" s="23"/>
      <c r="HS87" s="23"/>
      <c r="HT87" s="23"/>
      <c r="HU87" s="23"/>
      <c r="HV87" s="23"/>
      <c r="HW87" s="23"/>
      <c r="HX87" s="23"/>
      <c r="HY87" s="23"/>
      <c r="HZ87" s="23"/>
      <c r="IA87" s="23"/>
      <c r="IB87" s="23"/>
      <c r="IC87" s="23"/>
      <c r="ID87" s="23"/>
      <c r="IE87" s="23"/>
      <c r="IF87" s="23"/>
      <c r="IG87" s="23"/>
      <c r="IH87" s="23"/>
      <c r="II87" s="23"/>
      <c r="IJ87" s="23"/>
      <c r="IK87" s="23"/>
      <c r="IL87" s="23"/>
      <c r="IM87" s="23"/>
      <c r="IN87" s="23"/>
    </row>
    <row r="88" spans="1:248" ht="15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51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  <c r="HD88" s="23"/>
      <c r="HE88" s="23"/>
      <c r="HF88" s="23"/>
      <c r="HG88" s="23"/>
      <c r="HH88" s="23"/>
      <c r="HI88" s="23"/>
      <c r="HJ88" s="23"/>
      <c r="HK88" s="23"/>
      <c r="HL88" s="23"/>
      <c r="HM88" s="23"/>
      <c r="HN88" s="23"/>
      <c r="HO88" s="23"/>
      <c r="HP88" s="23"/>
      <c r="HQ88" s="23"/>
      <c r="HR88" s="23"/>
      <c r="HS88" s="23"/>
      <c r="HT88" s="23"/>
      <c r="HU88" s="23"/>
      <c r="HV88" s="23"/>
      <c r="HW88" s="23"/>
      <c r="HX88" s="23"/>
      <c r="HY88" s="23"/>
      <c r="HZ88" s="23"/>
      <c r="IA88" s="23"/>
      <c r="IB88" s="23"/>
      <c r="IC88" s="23"/>
      <c r="ID88" s="23"/>
      <c r="IE88" s="23"/>
      <c r="IF88" s="23"/>
      <c r="IG88" s="23"/>
      <c r="IH88" s="23"/>
      <c r="II88" s="23"/>
      <c r="IJ88" s="23"/>
      <c r="IK88" s="23"/>
      <c r="IL88" s="23"/>
      <c r="IM88" s="23"/>
      <c r="IN88" s="23"/>
    </row>
    <row r="89" spans="1:248" ht="15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51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  <c r="HD89" s="23"/>
      <c r="HE89" s="23"/>
      <c r="HF89" s="23"/>
      <c r="HG89" s="23"/>
      <c r="HH89" s="23"/>
      <c r="HI89" s="23"/>
      <c r="HJ89" s="23"/>
      <c r="HK89" s="23"/>
      <c r="HL89" s="23"/>
      <c r="HM89" s="23"/>
      <c r="HN89" s="23"/>
      <c r="HO89" s="23"/>
      <c r="HP89" s="23"/>
      <c r="HQ89" s="23"/>
      <c r="HR89" s="23"/>
      <c r="HS89" s="23"/>
      <c r="HT89" s="23"/>
      <c r="HU89" s="23"/>
      <c r="HV89" s="23"/>
      <c r="HW89" s="23"/>
      <c r="HX89" s="23"/>
      <c r="HY89" s="23"/>
      <c r="HZ89" s="23"/>
      <c r="IA89" s="23"/>
      <c r="IB89" s="23"/>
      <c r="IC89" s="23"/>
      <c r="ID89" s="23"/>
      <c r="IE89" s="23"/>
      <c r="IF89" s="23"/>
      <c r="IG89" s="23"/>
      <c r="IH89" s="23"/>
      <c r="II89" s="23"/>
      <c r="IJ89" s="23"/>
      <c r="IK89" s="23"/>
      <c r="IL89" s="23"/>
      <c r="IM89" s="23"/>
      <c r="IN89" s="23"/>
    </row>
    <row r="90" spans="1:248" ht="15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51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  <c r="HC90" s="23"/>
      <c r="HD90" s="23"/>
      <c r="HE90" s="23"/>
      <c r="HF90" s="23"/>
      <c r="HG90" s="23"/>
      <c r="HH90" s="23"/>
      <c r="HI90" s="23"/>
      <c r="HJ90" s="23"/>
      <c r="HK90" s="23"/>
      <c r="HL90" s="23"/>
      <c r="HM90" s="23"/>
      <c r="HN90" s="23"/>
      <c r="HO90" s="23"/>
      <c r="HP90" s="23"/>
      <c r="HQ90" s="23"/>
      <c r="HR90" s="23"/>
      <c r="HS90" s="23"/>
      <c r="HT90" s="23"/>
      <c r="HU90" s="23"/>
      <c r="HV90" s="23"/>
      <c r="HW90" s="23"/>
      <c r="HX90" s="23"/>
      <c r="HY90" s="23"/>
      <c r="HZ90" s="23"/>
      <c r="IA90" s="23"/>
      <c r="IB90" s="23"/>
      <c r="IC90" s="23"/>
      <c r="ID90" s="23"/>
      <c r="IE90" s="23"/>
      <c r="IF90" s="23"/>
      <c r="IG90" s="23"/>
      <c r="IH90" s="23"/>
      <c r="II90" s="23"/>
      <c r="IJ90" s="23"/>
      <c r="IK90" s="23"/>
      <c r="IL90" s="23"/>
      <c r="IM90" s="23"/>
      <c r="IN90" s="23"/>
    </row>
    <row r="91" spans="1:248" ht="15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51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  <c r="HC91" s="23"/>
      <c r="HD91" s="23"/>
      <c r="HE91" s="23"/>
      <c r="HF91" s="23"/>
      <c r="HG91" s="23"/>
      <c r="HH91" s="23"/>
      <c r="HI91" s="23"/>
      <c r="HJ91" s="23"/>
      <c r="HK91" s="23"/>
      <c r="HL91" s="23"/>
      <c r="HM91" s="23"/>
      <c r="HN91" s="23"/>
      <c r="HO91" s="23"/>
      <c r="HP91" s="23"/>
      <c r="HQ91" s="23"/>
      <c r="HR91" s="23"/>
      <c r="HS91" s="23"/>
      <c r="HT91" s="23"/>
      <c r="HU91" s="23"/>
      <c r="HV91" s="23"/>
      <c r="HW91" s="23"/>
      <c r="HX91" s="23"/>
      <c r="HY91" s="23"/>
      <c r="HZ91" s="23"/>
      <c r="IA91" s="23"/>
      <c r="IB91" s="23"/>
      <c r="IC91" s="23"/>
      <c r="ID91" s="23"/>
      <c r="IE91" s="23"/>
      <c r="IF91" s="23"/>
      <c r="IG91" s="23"/>
      <c r="IH91" s="23"/>
      <c r="II91" s="23"/>
      <c r="IJ91" s="23"/>
      <c r="IK91" s="23"/>
      <c r="IL91" s="23"/>
      <c r="IM91" s="23"/>
      <c r="IN91" s="23"/>
    </row>
    <row r="92" spans="1:248" ht="15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51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  <c r="HC92" s="23"/>
      <c r="HD92" s="23"/>
      <c r="HE92" s="23"/>
      <c r="HF92" s="23"/>
      <c r="HG92" s="23"/>
      <c r="HH92" s="23"/>
      <c r="HI92" s="23"/>
      <c r="HJ92" s="23"/>
      <c r="HK92" s="23"/>
      <c r="HL92" s="23"/>
      <c r="HM92" s="23"/>
      <c r="HN92" s="23"/>
      <c r="HO92" s="23"/>
      <c r="HP92" s="23"/>
      <c r="HQ92" s="23"/>
      <c r="HR92" s="23"/>
      <c r="HS92" s="23"/>
      <c r="HT92" s="23"/>
      <c r="HU92" s="23"/>
      <c r="HV92" s="23"/>
      <c r="HW92" s="23"/>
      <c r="HX92" s="23"/>
      <c r="HY92" s="23"/>
      <c r="HZ92" s="23"/>
      <c r="IA92" s="23"/>
      <c r="IB92" s="23"/>
      <c r="IC92" s="23"/>
      <c r="ID92" s="23"/>
      <c r="IE92" s="23"/>
      <c r="IF92" s="23"/>
      <c r="IG92" s="23"/>
      <c r="IH92" s="23"/>
      <c r="II92" s="23"/>
      <c r="IJ92" s="23"/>
      <c r="IK92" s="23"/>
      <c r="IL92" s="23"/>
      <c r="IM92" s="23"/>
      <c r="IN92" s="23"/>
    </row>
    <row r="93" spans="1:248" ht="15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51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  <c r="HC93" s="23"/>
      <c r="HD93" s="23"/>
      <c r="HE93" s="23"/>
      <c r="HF93" s="23"/>
      <c r="HG93" s="23"/>
      <c r="HH93" s="23"/>
      <c r="HI93" s="23"/>
      <c r="HJ93" s="23"/>
      <c r="HK93" s="23"/>
      <c r="HL93" s="23"/>
      <c r="HM93" s="23"/>
      <c r="HN93" s="23"/>
      <c r="HO93" s="23"/>
      <c r="HP93" s="23"/>
      <c r="HQ93" s="23"/>
      <c r="HR93" s="23"/>
      <c r="HS93" s="23"/>
      <c r="HT93" s="23"/>
      <c r="HU93" s="23"/>
      <c r="HV93" s="23"/>
      <c r="HW93" s="23"/>
      <c r="HX93" s="23"/>
      <c r="HY93" s="23"/>
      <c r="HZ93" s="23"/>
      <c r="IA93" s="23"/>
      <c r="IB93" s="23"/>
      <c r="IC93" s="23"/>
      <c r="ID93" s="23"/>
      <c r="IE93" s="23"/>
      <c r="IF93" s="23"/>
      <c r="IG93" s="23"/>
      <c r="IH93" s="23"/>
      <c r="II93" s="23"/>
      <c r="IJ93" s="23"/>
      <c r="IK93" s="23"/>
      <c r="IL93" s="23"/>
      <c r="IM93" s="23"/>
      <c r="IN93" s="23"/>
    </row>
    <row r="94" spans="1:248" ht="15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51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  <c r="HC94" s="23"/>
      <c r="HD94" s="23"/>
      <c r="HE94" s="23"/>
      <c r="HF94" s="23"/>
      <c r="HG94" s="23"/>
      <c r="HH94" s="23"/>
      <c r="HI94" s="23"/>
      <c r="HJ94" s="23"/>
      <c r="HK94" s="23"/>
      <c r="HL94" s="23"/>
      <c r="HM94" s="23"/>
      <c r="HN94" s="23"/>
      <c r="HO94" s="23"/>
      <c r="HP94" s="23"/>
      <c r="HQ94" s="23"/>
      <c r="HR94" s="23"/>
      <c r="HS94" s="23"/>
      <c r="HT94" s="23"/>
      <c r="HU94" s="23"/>
      <c r="HV94" s="23"/>
      <c r="HW94" s="23"/>
      <c r="HX94" s="23"/>
      <c r="HY94" s="23"/>
      <c r="HZ94" s="23"/>
      <c r="IA94" s="23"/>
      <c r="IB94" s="23"/>
      <c r="IC94" s="23"/>
      <c r="ID94" s="23"/>
      <c r="IE94" s="23"/>
      <c r="IF94" s="23"/>
      <c r="IG94" s="23"/>
      <c r="IH94" s="23"/>
      <c r="II94" s="23"/>
      <c r="IJ94" s="23"/>
      <c r="IK94" s="23"/>
      <c r="IL94" s="23"/>
      <c r="IM94" s="23"/>
      <c r="IN94" s="23"/>
    </row>
    <row r="95" spans="1:248" ht="15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51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  <c r="HC95" s="23"/>
      <c r="HD95" s="23"/>
      <c r="HE95" s="23"/>
      <c r="HF95" s="23"/>
      <c r="HG95" s="23"/>
      <c r="HH95" s="23"/>
      <c r="HI95" s="23"/>
      <c r="HJ95" s="23"/>
      <c r="HK95" s="23"/>
      <c r="HL95" s="23"/>
      <c r="HM95" s="23"/>
      <c r="HN95" s="23"/>
      <c r="HO95" s="23"/>
      <c r="HP95" s="23"/>
      <c r="HQ95" s="23"/>
      <c r="HR95" s="23"/>
      <c r="HS95" s="23"/>
      <c r="HT95" s="23"/>
      <c r="HU95" s="23"/>
      <c r="HV95" s="23"/>
      <c r="HW95" s="23"/>
      <c r="HX95" s="23"/>
      <c r="HY95" s="23"/>
      <c r="HZ95" s="23"/>
      <c r="IA95" s="23"/>
      <c r="IB95" s="23"/>
      <c r="IC95" s="23"/>
      <c r="ID95" s="23"/>
      <c r="IE95" s="23"/>
      <c r="IF95" s="23"/>
      <c r="IG95" s="23"/>
      <c r="IH95" s="23"/>
      <c r="II95" s="23"/>
      <c r="IJ95" s="23"/>
      <c r="IK95" s="23"/>
      <c r="IL95" s="23"/>
      <c r="IM95" s="23"/>
      <c r="IN95" s="23"/>
    </row>
    <row r="96" spans="1:248" ht="15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51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  <c r="HC96" s="23"/>
      <c r="HD96" s="23"/>
      <c r="HE96" s="23"/>
      <c r="HF96" s="23"/>
      <c r="HG96" s="23"/>
      <c r="HH96" s="23"/>
      <c r="HI96" s="23"/>
      <c r="HJ96" s="23"/>
      <c r="HK96" s="23"/>
      <c r="HL96" s="23"/>
      <c r="HM96" s="23"/>
      <c r="HN96" s="23"/>
      <c r="HO96" s="23"/>
      <c r="HP96" s="23"/>
      <c r="HQ96" s="23"/>
      <c r="HR96" s="23"/>
      <c r="HS96" s="23"/>
      <c r="HT96" s="23"/>
      <c r="HU96" s="23"/>
      <c r="HV96" s="23"/>
      <c r="HW96" s="23"/>
      <c r="HX96" s="23"/>
      <c r="HY96" s="23"/>
      <c r="HZ96" s="23"/>
      <c r="IA96" s="23"/>
      <c r="IB96" s="23"/>
      <c r="IC96" s="23"/>
      <c r="ID96" s="23"/>
      <c r="IE96" s="23"/>
      <c r="IF96" s="23"/>
      <c r="IG96" s="23"/>
      <c r="IH96" s="23"/>
      <c r="II96" s="23"/>
      <c r="IJ96" s="23"/>
      <c r="IK96" s="23"/>
      <c r="IL96" s="23"/>
      <c r="IM96" s="23"/>
      <c r="IN96" s="23"/>
    </row>
    <row r="97" spans="1:248" ht="15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51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  <c r="HC97" s="23"/>
      <c r="HD97" s="23"/>
      <c r="HE97" s="23"/>
      <c r="HF97" s="23"/>
      <c r="HG97" s="23"/>
      <c r="HH97" s="23"/>
      <c r="HI97" s="23"/>
      <c r="HJ97" s="23"/>
      <c r="HK97" s="23"/>
      <c r="HL97" s="23"/>
      <c r="HM97" s="23"/>
      <c r="HN97" s="23"/>
      <c r="HO97" s="23"/>
      <c r="HP97" s="23"/>
      <c r="HQ97" s="23"/>
      <c r="HR97" s="23"/>
      <c r="HS97" s="23"/>
      <c r="HT97" s="23"/>
      <c r="HU97" s="23"/>
      <c r="HV97" s="23"/>
      <c r="HW97" s="23"/>
      <c r="HX97" s="23"/>
      <c r="HY97" s="23"/>
      <c r="HZ97" s="23"/>
      <c r="IA97" s="23"/>
      <c r="IB97" s="23"/>
      <c r="IC97" s="23"/>
      <c r="ID97" s="23"/>
      <c r="IE97" s="23"/>
      <c r="IF97" s="23"/>
      <c r="IG97" s="23"/>
      <c r="IH97" s="23"/>
      <c r="II97" s="23"/>
      <c r="IJ97" s="23"/>
      <c r="IK97" s="23"/>
      <c r="IL97" s="23"/>
      <c r="IM97" s="23"/>
      <c r="IN97" s="23"/>
    </row>
    <row r="98" spans="1:248" ht="15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51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  <c r="HC98" s="23"/>
      <c r="HD98" s="23"/>
      <c r="HE98" s="23"/>
      <c r="HF98" s="23"/>
      <c r="HG98" s="23"/>
      <c r="HH98" s="23"/>
      <c r="HI98" s="23"/>
      <c r="HJ98" s="23"/>
      <c r="HK98" s="23"/>
      <c r="HL98" s="23"/>
      <c r="HM98" s="23"/>
      <c r="HN98" s="23"/>
      <c r="HO98" s="23"/>
      <c r="HP98" s="23"/>
      <c r="HQ98" s="23"/>
      <c r="HR98" s="23"/>
      <c r="HS98" s="23"/>
      <c r="HT98" s="23"/>
      <c r="HU98" s="23"/>
      <c r="HV98" s="23"/>
      <c r="HW98" s="23"/>
      <c r="HX98" s="23"/>
      <c r="HY98" s="23"/>
      <c r="HZ98" s="23"/>
      <c r="IA98" s="23"/>
      <c r="IB98" s="23"/>
      <c r="IC98" s="23"/>
      <c r="ID98" s="23"/>
      <c r="IE98" s="23"/>
      <c r="IF98" s="23"/>
      <c r="IG98" s="23"/>
      <c r="IH98" s="23"/>
      <c r="II98" s="23"/>
      <c r="IJ98" s="23"/>
      <c r="IK98" s="23"/>
      <c r="IL98" s="23"/>
      <c r="IM98" s="23"/>
      <c r="IN98" s="23"/>
    </row>
    <row r="99" spans="1:248" ht="15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51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  <c r="HC99" s="23"/>
      <c r="HD99" s="23"/>
      <c r="HE99" s="23"/>
      <c r="HF99" s="23"/>
      <c r="HG99" s="23"/>
      <c r="HH99" s="23"/>
      <c r="HI99" s="23"/>
      <c r="HJ99" s="23"/>
      <c r="HK99" s="23"/>
      <c r="HL99" s="23"/>
      <c r="HM99" s="23"/>
      <c r="HN99" s="23"/>
      <c r="HO99" s="23"/>
      <c r="HP99" s="23"/>
      <c r="HQ99" s="23"/>
      <c r="HR99" s="23"/>
      <c r="HS99" s="23"/>
      <c r="HT99" s="23"/>
      <c r="HU99" s="23"/>
      <c r="HV99" s="23"/>
      <c r="HW99" s="23"/>
      <c r="HX99" s="23"/>
      <c r="HY99" s="23"/>
      <c r="HZ99" s="23"/>
      <c r="IA99" s="23"/>
      <c r="IB99" s="23"/>
      <c r="IC99" s="23"/>
      <c r="ID99" s="23"/>
      <c r="IE99" s="23"/>
      <c r="IF99" s="23"/>
      <c r="IG99" s="23"/>
      <c r="IH99" s="23"/>
      <c r="II99" s="23"/>
      <c r="IJ99" s="23"/>
      <c r="IK99" s="23"/>
      <c r="IL99" s="23"/>
      <c r="IM99" s="23"/>
      <c r="IN99" s="23"/>
    </row>
    <row r="100" spans="1:248" ht="15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51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  <c r="HC100" s="23"/>
      <c r="HD100" s="23"/>
      <c r="HE100" s="23"/>
      <c r="HF100" s="23"/>
      <c r="HG100" s="23"/>
      <c r="HH100" s="23"/>
      <c r="HI100" s="23"/>
      <c r="HJ100" s="23"/>
      <c r="HK100" s="23"/>
      <c r="HL100" s="23"/>
      <c r="HM100" s="23"/>
      <c r="HN100" s="23"/>
      <c r="HO100" s="23"/>
      <c r="HP100" s="23"/>
      <c r="HQ100" s="23"/>
      <c r="HR100" s="23"/>
      <c r="HS100" s="23"/>
      <c r="HT100" s="23"/>
      <c r="HU100" s="23"/>
      <c r="HV100" s="23"/>
      <c r="HW100" s="23"/>
      <c r="HX100" s="23"/>
      <c r="HY100" s="23"/>
      <c r="HZ100" s="23"/>
      <c r="IA100" s="23"/>
      <c r="IB100" s="23"/>
      <c r="IC100" s="23"/>
      <c r="ID100" s="23"/>
      <c r="IE100" s="23"/>
      <c r="IF100" s="23"/>
      <c r="IG100" s="23"/>
      <c r="IH100" s="23"/>
      <c r="II100" s="23"/>
      <c r="IJ100" s="23"/>
      <c r="IK100" s="23"/>
      <c r="IL100" s="23"/>
      <c r="IM100" s="23"/>
      <c r="IN100" s="23"/>
    </row>
    <row r="101" spans="1:248" ht="15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51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  <c r="HC101" s="23"/>
      <c r="HD101" s="23"/>
      <c r="HE101" s="23"/>
      <c r="HF101" s="23"/>
      <c r="HG101" s="23"/>
      <c r="HH101" s="23"/>
      <c r="HI101" s="23"/>
      <c r="HJ101" s="23"/>
      <c r="HK101" s="23"/>
      <c r="HL101" s="23"/>
      <c r="HM101" s="23"/>
      <c r="HN101" s="23"/>
      <c r="HO101" s="23"/>
      <c r="HP101" s="23"/>
      <c r="HQ101" s="23"/>
      <c r="HR101" s="23"/>
      <c r="HS101" s="23"/>
      <c r="HT101" s="23"/>
      <c r="HU101" s="23"/>
      <c r="HV101" s="23"/>
      <c r="HW101" s="23"/>
      <c r="HX101" s="23"/>
      <c r="HY101" s="23"/>
      <c r="HZ101" s="23"/>
      <c r="IA101" s="23"/>
      <c r="IB101" s="23"/>
      <c r="IC101" s="23"/>
      <c r="ID101" s="23"/>
      <c r="IE101" s="23"/>
      <c r="IF101" s="23"/>
      <c r="IG101" s="23"/>
      <c r="IH101" s="23"/>
      <c r="II101" s="23"/>
      <c r="IJ101" s="23"/>
      <c r="IK101" s="23"/>
      <c r="IL101" s="23"/>
      <c r="IM101" s="23"/>
      <c r="IN101" s="23"/>
    </row>
    <row r="102" spans="1:248" ht="15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51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  <c r="HC102" s="23"/>
      <c r="HD102" s="23"/>
      <c r="HE102" s="23"/>
      <c r="HF102" s="23"/>
      <c r="HG102" s="23"/>
      <c r="HH102" s="23"/>
      <c r="HI102" s="23"/>
      <c r="HJ102" s="23"/>
      <c r="HK102" s="23"/>
      <c r="HL102" s="23"/>
      <c r="HM102" s="23"/>
      <c r="HN102" s="23"/>
      <c r="HO102" s="23"/>
      <c r="HP102" s="23"/>
      <c r="HQ102" s="23"/>
      <c r="HR102" s="23"/>
      <c r="HS102" s="23"/>
      <c r="HT102" s="23"/>
      <c r="HU102" s="23"/>
      <c r="HV102" s="23"/>
      <c r="HW102" s="23"/>
      <c r="HX102" s="23"/>
      <c r="HY102" s="23"/>
      <c r="HZ102" s="23"/>
      <c r="IA102" s="23"/>
      <c r="IB102" s="23"/>
      <c r="IC102" s="23"/>
      <c r="ID102" s="23"/>
      <c r="IE102" s="23"/>
      <c r="IF102" s="23"/>
      <c r="IG102" s="23"/>
      <c r="IH102" s="23"/>
      <c r="II102" s="23"/>
      <c r="IJ102" s="23"/>
      <c r="IK102" s="23"/>
      <c r="IL102" s="23"/>
      <c r="IM102" s="23"/>
      <c r="IN102" s="23"/>
    </row>
    <row r="103" spans="1:248" ht="15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51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  <c r="HC103" s="23"/>
      <c r="HD103" s="23"/>
      <c r="HE103" s="23"/>
      <c r="HF103" s="23"/>
      <c r="HG103" s="23"/>
      <c r="HH103" s="23"/>
      <c r="HI103" s="23"/>
      <c r="HJ103" s="23"/>
      <c r="HK103" s="23"/>
      <c r="HL103" s="23"/>
      <c r="HM103" s="23"/>
      <c r="HN103" s="23"/>
      <c r="HO103" s="23"/>
      <c r="HP103" s="23"/>
      <c r="HQ103" s="23"/>
      <c r="HR103" s="23"/>
      <c r="HS103" s="23"/>
      <c r="HT103" s="23"/>
      <c r="HU103" s="23"/>
      <c r="HV103" s="23"/>
      <c r="HW103" s="23"/>
      <c r="HX103" s="23"/>
      <c r="HY103" s="23"/>
      <c r="HZ103" s="23"/>
      <c r="IA103" s="23"/>
      <c r="IB103" s="23"/>
      <c r="IC103" s="23"/>
      <c r="ID103" s="23"/>
      <c r="IE103" s="23"/>
      <c r="IF103" s="23"/>
      <c r="IG103" s="23"/>
      <c r="IH103" s="23"/>
      <c r="II103" s="23"/>
      <c r="IJ103" s="23"/>
      <c r="IK103" s="23"/>
      <c r="IL103" s="23"/>
      <c r="IM103" s="23"/>
      <c r="IN103" s="23"/>
    </row>
  </sheetData>
  <sheetProtection/>
  <printOptions horizontalCentered="1"/>
  <pageMargins left="0.25" right="0.25" top="0.55" bottom="0.2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ndukau</cp:lastModifiedBy>
  <dcterms:modified xsi:type="dcterms:W3CDTF">2011-08-17T13:28:58Z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