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externalReferences>
    <externalReference r:id="rId4"/>
  </externalReference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<sst xmlns="http://schemas.openxmlformats.org/spreadsheetml/2006/main" count="24" uniqueCount="23">
  <si>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>Shared Savings Reductions FY2016</t>
  </si>
  <si>
    <t>Hospital ID</t>
  </si>
  <si>
    <t>Hospital Name</t>
  </si>
  <si>
    <t>IP Revenue FY16 for Performance Adjustments</t>
  </si>
  <si>
    <t>CY14 Risk Adjusted Rate</t>
  </si>
  <si>
    <t xml:space="preserve">Inpatient Revenue Reduction  </t>
  </si>
  <si>
    <t xml:space="preserve">Proportion of Total Revenue from Inpatient </t>
  </si>
  <si>
    <t>Percent Reduction in Total Revenue For RY 2016</t>
  </si>
  <si>
    <t>Medicaid Adult Percentage</t>
  </si>
  <si>
    <t>FY2015 Adjustment</t>
  </si>
  <si>
    <t>Difference from Last Year</t>
  </si>
  <si>
    <t xml:space="preserve">Adjusted Percent Reduction in Total Revenue for FY16 </t>
  </si>
  <si>
    <t>Revenue Impact of Adjustment</t>
  </si>
  <si>
    <t xml:space="preserve">Final Adjustment to RY 2016 Inflation Factor </t>
  </si>
  <si>
    <t>Total</t>
  </si>
  <si>
    <t>% Total Rev.</t>
  </si>
  <si>
    <t>90th percentile</t>
  </si>
  <si>
    <t>75th percentile Medicaid</t>
  </si>
  <si>
    <t>Average Diff</t>
  </si>
  <si>
    <t>SD</t>
  </si>
  <si>
    <t>2 SD from Average</t>
  </si>
  <si>
    <t>Adj. due to &gt;0.3% change</t>
  </si>
  <si>
    <t>ü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</si>
</sst>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rgb="FFFF0000"/>
      <name val="Arial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0" xfId="0" applyFont="1" applyFill="1" applyBorder="1" applyAlignment="1">
      <alignment horizontal="centerContinuous" vertical="center" wrapText="1"/>
    </xf>
    <xf numFmtId="0" fontId="4" fillId="2" borderId="11" xfId="0" applyFont="1" applyFill="1" applyBorder="1" applyAlignment="1">
      <alignment horizontal="centerContinuous" vertical="center" wrapText="1"/>
    </xf>
    <xf numFmtId="0" fontId="4" fillId="2" borderId="12" xfId="0" applyFont="1" applyFill="1" applyBorder="1" applyAlignment="1">
      <alignment horizontal="centerContinuous" vertical="center" wrapText="1"/>
    </xf>
    <xf numFmtId="0" fontId="47" fillId="2" borderId="12" xfId="0" applyFont="1" applyFill="1" applyBorder="1" applyAlignment="1">
      <alignment horizontal="centerContinuous" vertical="center" wrapText="1"/>
    </xf>
    <xf numFmtId="1" fontId="48" fillId="0" borderId="13" xfId="0" applyNumberFormat="1" applyFont="1" applyBorder="1" applyAlignment="1">
      <alignment/>
    </xf>
    <xf numFmtId="6" fontId="48" fillId="0" borderId="13" xfId="0" applyNumberFormat="1" applyFont="1" applyBorder="1" applyAlignment="1">
      <alignment/>
    </xf>
    <xf numFmtId="10" fontId="5" fillId="0" borderId="13" xfId="58" applyNumberFormat="1" applyFont="1" applyFill="1" applyBorder="1" applyAlignment="1">
      <alignment horizontal="right" vertical="top"/>
    </xf>
    <xf numFmtId="10" fontId="5" fillId="33" borderId="13" xfId="58" applyNumberFormat="1" applyFont="1" applyFill="1" applyBorder="1" applyAlignment="1">
      <alignment horizontal="right" vertical="top"/>
    </xf>
    <xf numFmtId="10" fontId="6" fillId="0" borderId="13" xfId="0" applyNumberFormat="1" applyFont="1" applyFill="1" applyBorder="1" applyAlignment="1">
      <alignment/>
    </xf>
    <xf numFmtId="10" fontId="6" fillId="0" borderId="13" xfId="57" applyNumberFormat="1" applyFont="1" applyFill="1" applyBorder="1" applyAlignment="1">
      <alignment/>
    </xf>
    <xf numFmtId="10" fontId="49" fillId="0" borderId="13" xfId="57" applyNumberFormat="1" applyFont="1" applyFill="1" applyBorder="1" applyAlignment="1">
      <alignment/>
    </xf>
    <xf numFmtId="10" fontId="49" fillId="0" borderId="13" xfId="57" applyNumberFormat="1" applyFont="1" applyFill="1" applyBorder="1" applyAlignment="1">
      <alignment/>
    </xf>
    <xf numFmtId="10" fontId="0" fillId="0" borderId="13" xfId="57" applyNumberFormat="1" applyFont="1" applyFill="1" applyBorder="1" applyAlignment="1">
      <alignment/>
    </xf>
    <xf numFmtId="10" fontId="50" fillId="0" borderId="13" xfId="0" applyNumberFormat="1" applyFont="1" applyFill="1" applyBorder="1" applyAlignment="1">
      <alignment/>
    </xf>
    <xf numFmtId="6" fontId="7" fillId="0" borderId="0" xfId="0" applyNumberFormat="1" applyFont="1" applyAlignment="1">
      <alignment/>
    </xf>
    <xf numFmtId="10" fontId="3" fillId="0" borderId="13" xfId="0" applyNumberFormat="1" applyFont="1" applyBorder="1" applyAlignment="1">
      <alignment/>
    </xf>
    <xf numFmtId="10" fontId="49" fillId="34" borderId="13" xfId="57" applyNumberFormat="1" applyFont="1" applyFill="1" applyBorder="1" applyAlignment="1">
      <alignment/>
    </xf>
    <xf numFmtId="10" fontId="50" fillId="35" borderId="13" xfId="0" applyNumberFormat="1" applyFont="1" applyFill="1" applyBorder="1" applyAlignment="1">
      <alignment/>
    </xf>
    <xf numFmtId="10" fontId="49" fillId="36" borderId="13" xfId="57" applyNumberFormat="1" applyFont="1" applyFill="1" applyBorder="1" applyAlignment="1">
      <alignment/>
    </xf>
    <xf numFmtId="10" fontId="50" fillId="0" borderId="13" xfId="57" applyNumberFormat="1" applyFont="1" applyFill="1" applyBorder="1" applyAlignment="1">
      <alignment/>
    </xf>
    <xf numFmtId="10" fontId="45" fillId="0" borderId="13" xfId="57" applyNumberFormat="1" applyFont="1" applyFill="1" applyBorder="1" applyAlignment="1">
      <alignment/>
    </xf>
    <xf numFmtId="10" fontId="1" fillId="0" borderId="0" xfId="0" applyNumberFormat="1" applyFont="1" applyBorder="1" applyAlignment="1">
      <alignment/>
    </xf>
    <xf numFmtId="10" fontId="0" fillId="13" borderId="13" xfId="57" applyNumberFormat="1" applyFont="1" applyFill="1" applyBorder="1" applyAlignment="1">
      <alignment/>
    </xf>
    <xf numFmtId="10" fontId="45" fillId="13" borderId="13" xfId="57" applyNumberFormat="1" applyFont="1" applyFill="1" applyBorder="1" applyAlignment="1">
      <alignment/>
    </xf>
    <xf numFmtId="0" fontId="51" fillId="37" borderId="13" xfId="0" applyFont="1" applyFill="1" applyBorder="1" applyAlignment="1">
      <alignment/>
    </xf>
    <xf numFmtId="6" fontId="51" fillId="37" borderId="13" xfId="0" applyNumberFormat="1" applyFont="1" applyFill="1" applyBorder="1" applyAlignment="1">
      <alignment/>
    </xf>
    <xf numFmtId="10" fontId="8" fillId="37" borderId="13" xfId="58" applyNumberFormat="1" applyFont="1" applyFill="1" applyBorder="1" applyAlignment="1">
      <alignment horizontal="right" vertical="top"/>
    </xf>
    <xf numFmtId="10" fontId="6" fillId="37" borderId="13" xfId="0" applyNumberFormat="1" applyFont="1" applyFill="1" applyBorder="1" applyAlignment="1">
      <alignment/>
    </xf>
    <xf numFmtId="10" fontId="4" fillId="37" borderId="13" xfId="57" applyNumberFormat="1" applyFont="1" applyFill="1" applyBorder="1" applyAlignment="1">
      <alignment/>
    </xf>
    <xf numFmtId="10" fontId="9" fillId="37" borderId="13" xfId="0" applyNumberFormat="1" applyFont="1" applyFill="1" applyBorder="1" applyAlignment="1">
      <alignment/>
    </xf>
    <xf numFmtId="10" fontId="9" fillId="37" borderId="14" xfId="0" applyNumberFormat="1" applyFont="1" applyFill="1" applyBorder="1" applyAlignment="1">
      <alignment/>
    </xf>
    <xf numFmtId="10" fontId="9" fillId="37" borderId="15" xfId="0" applyNumberFormat="1" applyFont="1" applyFill="1" applyBorder="1" applyAlignment="1">
      <alignment/>
    </xf>
    <xf numFmtId="6" fontId="10" fillId="37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9" fontId="0" fillId="0" borderId="0" xfId="57" applyFont="1" applyAlignment="1">
      <alignment/>
    </xf>
    <xf numFmtId="10" fontId="3" fillId="0" borderId="0" xfId="57" applyNumberFormat="1" applyFont="1" applyAlignment="1">
      <alignment/>
    </xf>
    <xf numFmtId="0" fontId="3" fillId="37" borderId="13" xfId="0" applyFont="1" applyFill="1" applyBorder="1" applyAlignment="1">
      <alignment/>
    </xf>
    <xf numFmtId="10" fontId="3" fillId="37" borderId="13" xfId="57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0" fontId="3" fillId="38" borderId="0" xfId="0" applyFont="1" applyFill="1" applyAlignment="1">
      <alignment/>
    </xf>
    <xf numFmtId="10" fontId="3" fillId="38" borderId="0" xfId="57" applyNumberFormat="1" applyFont="1" applyFill="1" applyAlignment="1">
      <alignment/>
    </xf>
    <xf numFmtId="0" fontId="3" fillId="35" borderId="0" xfId="0" applyFont="1" applyFill="1" applyAlignment="1">
      <alignment horizontal="center" wrapText="1"/>
    </xf>
    <xf numFmtId="10" fontId="3" fillId="35" borderId="0" xfId="57" applyNumberFormat="1" applyFont="1" applyFill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0" fontId="3" fillId="13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13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3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Final%20Shared%20Savings%20Scaling%20FY2016%2006-1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1. Risk Adjusted Readmission Ra"/>
      <sheetName val="2.Calculate ReadmissionReductio"/>
      <sheetName val="3 Shared Savings Medicaid Adj"/>
      <sheetName val="4.Proportion of Inpatient Rev"/>
    </sheetNames>
    <sheetDataSet>
      <sheetData sheetId="1">
        <row r="6">
          <cell r="A6">
            <v>210001</v>
          </cell>
          <cell r="B6" t="str">
            <v>MERITUS</v>
          </cell>
          <cell r="K6">
            <v>0.1271</v>
          </cell>
        </row>
        <row r="7">
          <cell r="A7">
            <v>210002</v>
          </cell>
          <cell r="B7" t="str">
            <v>UNIVERSITY OF MARYLAND</v>
          </cell>
          <cell r="K7">
            <v>0.1499</v>
          </cell>
        </row>
        <row r="8">
          <cell r="A8">
            <v>210003</v>
          </cell>
          <cell r="B8" t="str">
            <v>PRINCE GEORGE</v>
          </cell>
          <cell r="K8">
            <v>0.1068</v>
          </cell>
        </row>
        <row r="9">
          <cell r="A9">
            <v>210004</v>
          </cell>
          <cell r="B9" t="str">
            <v>HOLY CROSS</v>
          </cell>
          <cell r="K9">
            <v>0.1298</v>
          </cell>
        </row>
        <row r="10">
          <cell r="A10">
            <v>210005</v>
          </cell>
          <cell r="B10" t="str">
            <v>FREDERICK MEMORIAL</v>
          </cell>
          <cell r="K10">
            <v>0.1156</v>
          </cell>
        </row>
        <row r="11">
          <cell r="A11">
            <v>210006</v>
          </cell>
          <cell r="B11" t="str">
            <v>HARFORD</v>
          </cell>
          <cell r="K11">
            <v>0.1202</v>
          </cell>
        </row>
        <row r="12">
          <cell r="A12">
            <v>210008</v>
          </cell>
          <cell r="B12" t="str">
            <v>MERCY</v>
          </cell>
          <cell r="K12">
            <v>0.1411</v>
          </cell>
        </row>
        <row r="13">
          <cell r="A13">
            <v>210009</v>
          </cell>
          <cell r="B13" t="str">
            <v>JOHNS HOPKINS</v>
          </cell>
          <cell r="K13">
            <v>0.154</v>
          </cell>
        </row>
        <row r="14">
          <cell r="A14">
            <v>210010</v>
          </cell>
          <cell r="B14" t="str">
            <v>DORCHESTER</v>
          </cell>
          <cell r="K14">
            <v>0.1251</v>
          </cell>
        </row>
        <row r="15">
          <cell r="A15">
            <v>210011</v>
          </cell>
          <cell r="B15" t="str">
            <v>ST. AGNES</v>
          </cell>
          <cell r="K15">
            <v>0.134</v>
          </cell>
        </row>
        <row r="16">
          <cell r="A16">
            <v>210012</v>
          </cell>
          <cell r="B16" t="str">
            <v>SINAI</v>
          </cell>
          <cell r="K16">
            <v>0.1405</v>
          </cell>
        </row>
        <row r="17">
          <cell r="A17">
            <v>210013</v>
          </cell>
          <cell r="B17" t="str">
            <v>BON SECOURS</v>
          </cell>
          <cell r="K17">
            <v>0.1739</v>
          </cell>
        </row>
        <row r="18">
          <cell r="A18">
            <v>210015</v>
          </cell>
          <cell r="B18" t="str">
            <v>FRANKLIN SQUARE</v>
          </cell>
          <cell r="K18">
            <v>0.1378</v>
          </cell>
        </row>
        <row r="19">
          <cell r="A19">
            <v>210016</v>
          </cell>
          <cell r="B19" t="str">
            <v>WASHINGTON ADVENTIST</v>
          </cell>
          <cell r="K19">
            <v>0.1269</v>
          </cell>
        </row>
        <row r="20">
          <cell r="A20">
            <v>210017</v>
          </cell>
          <cell r="B20" t="str">
            <v>GARRETT COUNTY</v>
          </cell>
          <cell r="K20">
            <v>0.07275</v>
          </cell>
        </row>
        <row r="21">
          <cell r="A21">
            <v>210018</v>
          </cell>
          <cell r="B21" t="str">
            <v>MONTGOMERY GENERAL</v>
          </cell>
          <cell r="K21">
            <v>0.1238</v>
          </cell>
        </row>
        <row r="22">
          <cell r="A22">
            <v>210019</v>
          </cell>
          <cell r="B22" t="str">
            <v>PENINSULA REGIONAL</v>
          </cell>
          <cell r="K22">
            <v>0.122</v>
          </cell>
        </row>
        <row r="23">
          <cell r="A23">
            <v>210022</v>
          </cell>
          <cell r="B23" t="str">
            <v>SUBURBAN</v>
          </cell>
          <cell r="K23">
            <v>0.1187</v>
          </cell>
        </row>
        <row r="24">
          <cell r="A24">
            <v>210023</v>
          </cell>
          <cell r="B24" t="str">
            <v>ANNE ARUNDEL</v>
          </cell>
          <cell r="K24">
            <v>0.1252</v>
          </cell>
        </row>
        <row r="25">
          <cell r="A25">
            <v>210024</v>
          </cell>
          <cell r="B25" t="str">
            <v>UNION MEMORIAL</v>
          </cell>
          <cell r="K25">
            <v>0.1377</v>
          </cell>
        </row>
        <row r="26">
          <cell r="A26">
            <v>210027</v>
          </cell>
          <cell r="B26" t="str">
            <v>WESTERN MARYLAND HEALTH SYSTEM</v>
          </cell>
          <cell r="K26">
            <v>0.1305</v>
          </cell>
        </row>
        <row r="27">
          <cell r="A27">
            <v>210028</v>
          </cell>
          <cell r="B27" t="str">
            <v>ST. MARY</v>
          </cell>
          <cell r="K27">
            <v>0.1123</v>
          </cell>
        </row>
        <row r="28">
          <cell r="A28">
            <v>210029</v>
          </cell>
          <cell r="B28" t="str">
            <v>HOPKINS BAYVIEW MED CTR</v>
          </cell>
          <cell r="K28">
            <v>0.1528</v>
          </cell>
        </row>
        <row r="29">
          <cell r="A29">
            <v>210030</v>
          </cell>
          <cell r="B29" t="str">
            <v>CHESTERTOWN</v>
          </cell>
          <cell r="K29">
            <v>0.1302</v>
          </cell>
        </row>
        <row r="30">
          <cell r="A30">
            <v>210032</v>
          </cell>
          <cell r="B30" t="str">
            <v>UNION HOSPITAL  OF CECIL COUNT</v>
          </cell>
          <cell r="K30">
            <v>0.1074</v>
          </cell>
        </row>
        <row r="31">
          <cell r="A31">
            <v>210033</v>
          </cell>
          <cell r="B31" t="str">
            <v>CARROLL COUNTY</v>
          </cell>
          <cell r="K31">
            <v>0.1263</v>
          </cell>
        </row>
        <row r="32">
          <cell r="A32">
            <v>210034</v>
          </cell>
          <cell r="B32" t="str">
            <v>HARBOR</v>
          </cell>
          <cell r="K32">
            <v>0.1351</v>
          </cell>
        </row>
        <row r="33">
          <cell r="A33">
            <v>210035</v>
          </cell>
          <cell r="B33" t="str">
            <v>CHARLES REGIONAL</v>
          </cell>
          <cell r="K33">
            <v>0.1323</v>
          </cell>
        </row>
        <row r="34">
          <cell r="A34">
            <v>210037</v>
          </cell>
          <cell r="B34" t="str">
            <v>EASTON</v>
          </cell>
          <cell r="K34">
            <v>0.1323</v>
          </cell>
        </row>
        <row r="35">
          <cell r="A35">
            <v>210038</v>
          </cell>
          <cell r="B35" t="str">
            <v>UMMC MIDTOWN</v>
          </cell>
          <cell r="K35">
            <v>0.1668</v>
          </cell>
        </row>
        <row r="36">
          <cell r="A36">
            <v>210039</v>
          </cell>
          <cell r="B36" t="str">
            <v>CALVERT</v>
          </cell>
          <cell r="K36">
            <v>0.09102</v>
          </cell>
        </row>
        <row r="37">
          <cell r="A37">
            <v>210040</v>
          </cell>
          <cell r="B37" t="str">
            <v>NORTHWEST</v>
          </cell>
          <cell r="K37">
            <v>0.1441</v>
          </cell>
        </row>
        <row r="38">
          <cell r="A38">
            <v>210043</v>
          </cell>
          <cell r="B38" t="str">
            <v>BALTIMORE WASHINGTON MEDICAL CENTER</v>
          </cell>
          <cell r="K38">
            <v>0.1466</v>
          </cell>
        </row>
        <row r="39">
          <cell r="A39">
            <v>210044</v>
          </cell>
          <cell r="B39" t="str">
            <v>G.B.M.C.</v>
          </cell>
          <cell r="K39">
            <v>0.112</v>
          </cell>
        </row>
        <row r="40">
          <cell r="A40">
            <v>210045</v>
          </cell>
          <cell r="B40" t="str">
            <v>MCCREADY</v>
          </cell>
          <cell r="K40">
            <v>0.1049</v>
          </cell>
        </row>
        <row r="41">
          <cell r="A41">
            <v>210048</v>
          </cell>
          <cell r="B41" t="str">
            <v>HOWARD COUNTY</v>
          </cell>
          <cell r="K41">
            <v>0.1235</v>
          </cell>
        </row>
        <row r="42">
          <cell r="A42">
            <v>210049</v>
          </cell>
          <cell r="B42" t="str">
            <v>UPPER CHESAPEAKE HEALTH</v>
          </cell>
          <cell r="K42">
            <v>0.1288</v>
          </cell>
        </row>
        <row r="43">
          <cell r="A43">
            <v>210051</v>
          </cell>
          <cell r="B43" t="str">
            <v>DOCTORS COMMUNITY</v>
          </cell>
          <cell r="K43">
            <v>0.1188</v>
          </cell>
        </row>
        <row r="44">
          <cell r="A44">
            <v>210055</v>
          </cell>
          <cell r="B44" t="str">
            <v>LAUREL REGIONAL</v>
          </cell>
          <cell r="K44">
            <v>0.1372</v>
          </cell>
        </row>
        <row r="45">
          <cell r="A45">
            <v>210056</v>
          </cell>
          <cell r="B45" t="str">
            <v>GOOD SAMARITAN</v>
          </cell>
          <cell r="K45">
            <v>0.1443</v>
          </cell>
        </row>
        <row r="46">
          <cell r="A46">
            <v>210057</v>
          </cell>
          <cell r="B46" t="str">
            <v>SHADY GROVE</v>
          </cell>
          <cell r="K46">
            <v>0.1126</v>
          </cell>
        </row>
        <row r="47">
          <cell r="A47">
            <v>210058</v>
          </cell>
          <cell r="B47" t="str">
            <v>REHAB &amp; ORTHO</v>
          </cell>
          <cell r="K47">
            <v>0.1263</v>
          </cell>
        </row>
        <row r="48">
          <cell r="A48">
            <v>210060</v>
          </cell>
          <cell r="B48" t="str">
            <v>FT. WASHINGTON</v>
          </cell>
          <cell r="K48">
            <v>0.141</v>
          </cell>
        </row>
        <row r="49">
          <cell r="A49">
            <v>210061</v>
          </cell>
          <cell r="B49" t="str">
            <v>ATLANTIC GENERAL</v>
          </cell>
          <cell r="K49">
            <v>0.1223</v>
          </cell>
        </row>
        <row r="50">
          <cell r="A50">
            <v>210062</v>
          </cell>
          <cell r="B50" t="str">
            <v>SOUTHERN MARYLAND</v>
          </cell>
          <cell r="K50">
            <v>0.1221</v>
          </cell>
        </row>
        <row r="51">
          <cell r="A51">
            <v>210063</v>
          </cell>
          <cell r="B51" t="str">
            <v>UM ST. JOSEPH</v>
          </cell>
          <cell r="K51">
            <v>0.1171</v>
          </cell>
        </row>
      </sheetData>
      <sheetData sheetId="2">
        <row r="4">
          <cell r="C4">
            <v>0.5990912960379591</v>
          </cell>
        </row>
        <row r="18">
          <cell r="C18">
            <v>-0.07535867598290391</v>
          </cell>
        </row>
      </sheetData>
      <sheetData sheetId="4">
        <row r="3">
          <cell r="A3" t="str">
            <v>Hospital ID</v>
          </cell>
          <cell r="B3" t="str">
            <v>Hospital Name</v>
          </cell>
          <cell r="C3" t="str">
            <v>Inpatient Revenue for RY16 Adjustments</v>
          </cell>
          <cell r="D3" t="str">
            <v>Cases</v>
          </cell>
          <cell r="E3" t="str">
            <v>Charge Per Case   (CPC) </v>
          </cell>
          <cell r="F3" t="str">
            <v>Outpatient Revenue </v>
          </cell>
          <cell r="G3" t="str">
            <v>Inpatient/Total Revenue</v>
          </cell>
        </row>
        <row r="4">
          <cell r="A4">
            <v>210001</v>
          </cell>
          <cell r="B4" t="str">
            <v>MERITUS</v>
          </cell>
          <cell r="C4">
            <v>188367775.66637173</v>
          </cell>
          <cell r="F4">
            <v>111601419.63821551</v>
          </cell>
          <cell r="G4">
            <v>0.6279570656417037</v>
          </cell>
          <cell r="H4">
            <v>299969195.30458724</v>
          </cell>
        </row>
        <row r="5">
          <cell r="A5">
            <v>210002</v>
          </cell>
          <cell r="B5" t="str">
            <v>UNIVERSITY OF MARYLAND</v>
          </cell>
          <cell r="C5">
            <v>869783533.9280446</v>
          </cell>
          <cell r="F5">
            <v>391636842.8370541</v>
          </cell>
          <cell r="G5">
            <v>0.6895270997275283</v>
          </cell>
          <cell r="H5">
            <v>1261420376.7650986</v>
          </cell>
        </row>
        <row r="6">
          <cell r="A6">
            <v>210003</v>
          </cell>
          <cell r="B6" t="str">
            <v>PRINCE GEORGE</v>
          </cell>
          <cell r="C6">
            <v>176633176.7931001</v>
          </cell>
          <cell r="F6">
            <v>77909540.13604212</v>
          </cell>
          <cell r="G6">
            <v>0.693923514779918</v>
          </cell>
          <cell r="H6">
            <v>254542716.9291422</v>
          </cell>
        </row>
        <row r="7">
          <cell r="A7">
            <v>210004</v>
          </cell>
          <cell r="B7" t="str">
            <v>HOLY CROSS</v>
          </cell>
          <cell r="C7">
            <v>319832140.2977257</v>
          </cell>
          <cell r="F7">
            <v>140581408.9072473</v>
          </cell>
          <cell r="G7">
            <v>0.6946627458075492</v>
          </cell>
          <cell r="H7">
            <v>460413549.204973</v>
          </cell>
        </row>
        <row r="8">
          <cell r="A8">
            <v>210005</v>
          </cell>
          <cell r="B8" t="str">
            <v>FREDERICK MEMORIAL</v>
          </cell>
          <cell r="C8">
            <v>190475900.63276893</v>
          </cell>
          <cell r="F8">
            <v>141126249.29858685</v>
          </cell>
          <cell r="G8">
            <v>0.5744109339224698</v>
          </cell>
          <cell r="H8">
            <v>331602149.9313558</v>
          </cell>
        </row>
        <row r="9">
          <cell r="A9">
            <v>210006</v>
          </cell>
          <cell r="B9" t="str">
            <v>HARFORD</v>
          </cell>
          <cell r="C9">
            <v>46774506.16999386</v>
          </cell>
          <cell r="F9">
            <v>53569407.3831985</v>
          </cell>
          <cell r="G9">
            <v>0.4661419364035336</v>
          </cell>
          <cell r="H9">
            <v>100343913.55319236</v>
          </cell>
        </row>
        <row r="10">
          <cell r="A10">
            <v>210008</v>
          </cell>
          <cell r="B10" t="str">
            <v>MERCY</v>
          </cell>
          <cell r="C10">
            <v>232326849.09600797</v>
          </cell>
          <cell r="F10">
            <v>241757992.91354847</v>
          </cell>
          <cell r="G10">
            <v>0.49005331643006805</v>
          </cell>
          <cell r="H10">
            <v>474084842.0095564</v>
          </cell>
        </row>
        <row r="11">
          <cell r="A11">
            <v>210009</v>
          </cell>
          <cell r="B11" t="str">
            <v>JOHNS HOPKINS</v>
          </cell>
          <cell r="C11">
            <v>1303085115.2168677</v>
          </cell>
          <cell r="F11">
            <v>781319123.8812276</v>
          </cell>
          <cell r="G11">
            <v>0.6251595015853076</v>
          </cell>
          <cell r="H11">
            <v>2084404239.0980954</v>
          </cell>
        </row>
        <row r="12">
          <cell r="A12">
            <v>210010</v>
          </cell>
          <cell r="B12" t="str">
            <v>DORCHESTER</v>
          </cell>
          <cell r="C12">
            <v>23804066.19873928</v>
          </cell>
          <cell r="F12">
            <v>29685671.294988375</v>
          </cell>
          <cell r="G12">
            <v>0.44502118189551043</v>
          </cell>
          <cell r="H12">
            <v>53489737.493727654</v>
          </cell>
        </row>
        <row r="13">
          <cell r="A13">
            <v>210011</v>
          </cell>
          <cell r="B13" t="str">
            <v>ST. AGNES</v>
          </cell>
          <cell r="C13">
            <v>238960906.15791523</v>
          </cell>
          <cell r="F13">
            <v>162073069.27111828</v>
          </cell>
          <cell r="G13">
            <v>0.5958619987303332</v>
          </cell>
          <cell r="H13">
            <v>401033975.4290335</v>
          </cell>
        </row>
        <row r="14">
          <cell r="A14">
            <v>210012</v>
          </cell>
          <cell r="B14" t="str">
            <v>SINAI</v>
          </cell>
          <cell r="C14">
            <v>428400532.04580384</v>
          </cell>
          <cell r="F14">
            <v>255900569.59626737</v>
          </cell>
          <cell r="G14">
            <v>0.6260409796474096</v>
          </cell>
          <cell r="H14">
            <v>684301101.6420712</v>
          </cell>
        </row>
        <row r="15">
          <cell r="A15">
            <v>210013</v>
          </cell>
          <cell r="B15" t="str">
            <v>BON SECOURS</v>
          </cell>
          <cell r="C15">
            <v>75937921.76691338</v>
          </cell>
          <cell r="F15">
            <v>46736964.16846529</v>
          </cell>
          <cell r="G15">
            <v>0.6190176676171122</v>
          </cell>
          <cell r="H15">
            <v>122674885.93537867</v>
          </cell>
        </row>
        <row r="16">
          <cell r="A16">
            <v>210015</v>
          </cell>
          <cell r="B16" t="str">
            <v>FRANKLIN SQUARE</v>
          </cell>
          <cell r="C16">
            <v>282129811.5441394</v>
          </cell>
          <cell r="F16">
            <v>184898477.24213114</v>
          </cell>
          <cell r="G16">
            <v>0.6040957653279382</v>
          </cell>
          <cell r="H16">
            <v>467028288.7862705</v>
          </cell>
        </row>
        <row r="17">
          <cell r="A17">
            <v>210016</v>
          </cell>
          <cell r="B17" t="str">
            <v>WASHINGTON ADVENTIST</v>
          </cell>
          <cell r="C17">
            <v>160049372.86731926</v>
          </cell>
          <cell r="F17">
            <v>85979655.04991482</v>
          </cell>
          <cell r="G17">
            <v>0.6505304444041499</v>
          </cell>
          <cell r="H17">
            <v>246029027.91723406</v>
          </cell>
        </row>
        <row r="18">
          <cell r="A18">
            <v>210017</v>
          </cell>
          <cell r="B18" t="str">
            <v>GARRETT COUNTY</v>
          </cell>
          <cell r="C18">
            <v>18608187.37310709</v>
          </cell>
          <cell r="F18">
            <v>24019478.411370374</v>
          </cell>
          <cell r="G18">
            <v>0.43652841483718113</v>
          </cell>
          <cell r="H18">
            <v>42627665.784477465</v>
          </cell>
        </row>
        <row r="19">
          <cell r="A19">
            <v>210018</v>
          </cell>
          <cell r="B19" t="str">
            <v>MONTGOMERY GENERAL</v>
          </cell>
          <cell r="C19">
            <v>87866457.56021334</v>
          </cell>
          <cell r="F19">
            <v>75918936.35742293</v>
          </cell>
          <cell r="G19">
            <v>0.536473097255542</v>
          </cell>
          <cell r="H19">
            <v>163785393.91763628</v>
          </cell>
        </row>
        <row r="20">
          <cell r="A20">
            <v>210019</v>
          </cell>
          <cell r="B20" t="str">
            <v>PENINSULA REGIONAL</v>
          </cell>
          <cell r="C20">
            <v>232896407.52417737</v>
          </cell>
          <cell r="F20">
            <v>171335114.63221717</v>
          </cell>
          <cell r="G20">
            <v>0.5761460815370832</v>
          </cell>
          <cell r="H20">
            <v>404231522.15639454</v>
          </cell>
        </row>
        <row r="21">
          <cell r="A21">
            <v>210022</v>
          </cell>
          <cell r="B21" t="str">
            <v>SUBURBAN</v>
          </cell>
          <cell r="C21">
            <v>182880097.3210003</v>
          </cell>
          <cell r="F21">
            <v>98704835.64821254</v>
          </cell>
          <cell r="G21">
            <v>0.6494669135617265</v>
          </cell>
          <cell r="H21">
            <v>281584932.96921283</v>
          </cell>
        </row>
        <row r="22">
          <cell r="A22">
            <v>210023</v>
          </cell>
          <cell r="B22" t="str">
            <v>ANNE ARUNDEL</v>
          </cell>
          <cell r="C22">
            <v>308739340.58293843</v>
          </cell>
          <cell r="F22">
            <v>229473713.8686068</v>
          </cell>
          <cell r="G22">
            <v>0.5736377778825019</v>
          </cell>
          <cell r="H22">
            <v>538213054.4515452</v>
          </cell>
        </row>
        <row r="23">
          <cell r="A23">
            <v>210024</v>
          </cell>
          <cell r="B23" t="str">
            <v>UNION MEMORIAL</v>
          </cell>
          <cell r="C23">
            <v>239732514.10006928</v>
          </cell>
          <cell r="F23">
            <v>161370640.00157666</v>
          </cell>
          <cell r="G23">
            <v>0.5976829442715308</v>
          </cell>
          <cell r="H23">
            <v>401103154.10164595</v>
          </cell>
        </row>
        <row r="24">
          <cell r="A24">
            <v>210027</v>
          </cell>
          <cell r="B24" t="str">
            <v>WESTERN MARYLAND HEALTH SYSTEM</v>
          </cell>
          <cell r="C24">
            <v>182494313.3228658</v>
          </cell>
          <cell r="F24">
            <v>125528612.41404298</v>
          </cell>
          <cell r="G24">
            <v>0.592469904265306</v>
          </cell>
          <cell r="H24">
            <v>308022925.7369088</v>
          </cell>
        </row>
        <row r="25">
          <cell r="A25">
            <v>210028</v>
          </cell>
          <cell r="B25" t="str">
            <v>ST. MARY</v>
          </cell>
          <cell r="C25">
            <v>69990405.24682103</v>
          </cell>
          <cell r="F25">
            <v>87108785.59189714</v>
          </cell>
          <cell r="G25">
            <v>0.4455172867101198</v>
          </cell>
          <cell r="H25">
            <v>157099190.83871818</v>
          </cell>
        </row>
        <row r="26">
          <cell r="A26">
            <v>210029</v>
          </cell>
          <cell r="B26" t="str">
            <v>HOPKINS BAYVIEW MED CTR</v>
          </cell>
          <cell r="C26">
            <v>354237613.19429564</v>
          </cell>
          <cell r="F26">
            <v>233573206.29792556</v>
          </cell>
          <cell r="G26">
            <v>0.6026388107321721</v>
          </cell>
          <cell r="H26">
            <v>587810819.4922212</v>
          </cell>
        </row>
        <row r="27">
          <cell r="A27">
            <v>210030</v>
          </cell>
          <cell r="B27" t="str">
            <v>CHESTERTOWN</v>
          </cell>
          <cell r="C27">
            <v>29287619.338239305</v>
          </cell>
          <cell r="F27">
            <v>29851009.884076715</v>
          </cell>
          <cell r="G27">
            <v>0.49523669593592123</v>
          </cell>
          <cell r="H27">
            <v>59138629.22231602</v>
          </cell>
        </row>
        <row r="28">
          <cell r="A28">
            <v>210032</v>
          </cell>
          <cell r="B28" t="str">
            <v>UNION HOSPITAL  OF CECIL COUNT</v>
          </cell>
          <cell r="C28">
            <v>67638499.1930233</v>
          </cell>
          <cell r="F28">
            <v>83255799.00465095</v>
          </cell>
          <cell r="G28">
            <v>0.4482508617019819</v>
          </cell>
          <cell r="H28">
            <v>150894298.19767424</v>
          </cell>
        </row>
        <row r="29">
          <cell r="A29">
            <v>210033</v>
          </cell>
          <cell r="B29" t="str">
            <v>CARROLL COUNTY</v>
          </cell>
          <cell r="C29">
            <v>136537812.50573516</v>
          </cell>
          <cell r="F29">
            <v>106125454.63206431</v>
          </cell>
          <cell r="G29">
            <v>0.5626637031479528</v>
          </cell>
          <cell r="H29">
            <v>242663267.13779947</v>
          </cell>
        </row>
        <row r="30">
          <cell r="A30">
            <v>210034</v>
          </cell>
          <cell r="B30" t="str">
            <v>HARBOR</v>
          </cell>
          <cell r="C30">
            <v>122412281.83896479</v>
          </cell>
          <cell r="F30">
            <v>75320103.0689657</v>
          </cell>
          <cell r="G30">
            <v>0.6190805916590914</v>
          </cell>
          <cell r="H30">
            <v>197732384.9079305</v>
          </cell>
        </row>
        <row r="31">
          <cell r="A31">
            <v>210035</v>
          </cell>
          <cell r="B31" t="str">
            <v>CHARLES REGIONAL</v>
          </cell>
          <cell r="C31">
            <v>76417733.96948686</v>
          </cell>
          <cell r="F31">
            <v>64900960.08347976</v>
          </cell>
          <cell r="G31">
            <v>0.5407475244630077</v>
          </cell>
          <cell r="H31">
            <v>141318694.05296662</v>
          </cell>
        </row>
        <row r="32">
          <cell r="A32">
            <v>210037</v>
          </cell>
          <cell r="B32" t="str">
            <v>EASTON</v>
          </cell>
          <cell r="C32">
            <v>95655306.19431162</v>
          </cell>
          <cell r="F32">
            <v>88337738.21765131</v>
          </cell>
          <cell r="G32">
            <v>0.5198854473005952</v>
          </cell>
          <cell r="H32">
            <v>183993044.41196293</v>
          </cell>
        </row>
        <row r="33">
          <cell r="A33">
            <v>210038</v>
          </cell>
          <cell r="B33" t="str">
            <v>UMMC MIDTOWN</v>
          </cell>
          <cell r="C33">
            <v>137603928.29800704</v>
          </cell>
          <cell r="F33">
            <v>81606985.92880756</v>
          </cell>
          <cell r="G33">
            <v>0.6277238922311601</v>
          </cell>
          <cell r="H33">
            <v>219210914.2268146</v>
          </cell>
        </row>
        <row r="34">
          <cell r="A34">
            <v>210039</v>
          </cell>
          <cell r="B34" t="str">
            <v>CALVERT</v>
          </cell>
          <cell r="C34">
            <v>67061372.87534043</v>
          </cell>
          <cell r="F34">
            <v>70568166.7611949</v>
          </cell>
          <cell r="G34">
            <v>0.4872600246461786</v>
          </cell>
          <cell r="H34">
            <v>137629539.63653535</v>
          </cell>
        </row>
        <row r="35">
          <cell r="A35">
            <v>210040</v>
          </cell>
          <cell r="B35" t="str">
            <v>NORTHWEST</v>
          </cell>
          <cell r="C35">
            <v>141883177.42320305</v>
          </cell>
          <cell r="F35">
            <v>101550105.05713823</v>
          </cell>
          <cell r="G35">
            <v>0.5828421486887726</v>
          </cell>
          <cell r="H35">
            <v>243433282.4803413</v>
          </cell>
        </row>
        <row r="36">
          <cell r="A36">
            <v>210043</v>
          </cell>
          <cell r="B36" t="str">
            <v>BALTIMORE WASHINGTON MEDICAL CENTER</v>
          </cell>
          <cell r="C36">
            <v>224082797.58895046</v>
          </cell>
          <cell r="F36">
            <v>162299793.1996541</v>
          </cell>
          <cell r="G36">
            <v>0.5799505540133131</v>
          </cell>
          <cell r="H36">
            <v>386382590.78860456</v>
          </cell>
        </row>
        <row r="37">
          <cell r="A37">
            <v>210044</v>
          </cell>
          <cell r="B37" t="str">
            <v>G.B.M.C.</v>
          </cell>
          <cell r="C37">
            <v>200727664.89423743</v>
          </cell>
          <cell r="F37">
            <v>214947211.00207546</v>
          </cell>
          <cell r="G37">
            <v>0.48289583165547756</v>
          </cell>
          <cell r="H37">
            <v>415674875.8963129</v>
          </cell>
        </row>
        <row r="38">
          <cell r="A38">
            <v>210045</v>
          </cell>
          <cell r="B38" t="str">
            <v>MCCREADY</v>
          </cell>
          <cell r="C38">
            <v>3571064.055983222</v>
          </cell>
          <cell r="F38">
            <v>10948137.447315985</v>
          </cell>
          <cell r="G38">
            <v>0.24595457643946653</v>
          </cell>
          <cell r="H38">
            <v>14519201.503299206</v>
          </cell>
        </row>
        <row r="39">
          <cell r="A39">
            <v>210048</v>
          </cell>
          <cell r="B39" t="str">
            <v>HOWARD COUNTY</v>
          </cell>
          <cell r="C39">
            <v>167430726.52151412</v>
          </cell>
          <cell r="F39">
            <v>106541384.6093994</v>
          </cell>
          <cell r="G39">
            <v>0.6111232483860732</v>
          </cell>
          <cell r="H39">
            <v>273972111.1309135</v>
          </cell>
        </row>
        <row r="40">
          <cell r="A40">
            <v>210049</v>
          </cell>
          <cell r="B40" t="str">
            <v>UPPER CHESAPEAKE HEALTH</v>
          </cell>
          <cell r="C40">
            <v>153131633.20136976</v>
          </cell>
          <cell r="F40">
            <v>153104242.8852806</v>
          </cell>
          <cell r="G40">
            <v>0.5000447209458917</v>
          </cell>
          <cell r="H40">
            <v>306235876.0866504</v>
          </cell>
        </row>
        <row r="41">
          <cell r="A41">
            <v>210051</v>
          </cell>
          <cell r="B41" t="str">
            <v>DOCTORS COMMUNITY</v>
          </cell>
          <cell r="C41">
            <v>136010793.59213874</v>
          </cell>
          <cell r="F41">
            <v>80453555.54832566</v>
          </cell>
          <cell r="G41">
            <v>0.6283288409024846</v>
          </cell>
          <cell r="H41">
            <v>216464349.1404644</v>
          </cell>
        </row>
        <row r="42">
          <cell r="A42">
            <v>210055</v>
          </cell>
          <cell r="B42" t="str">
            <v>LAUREL REGIONAL</v>
          </cell>
          <cell r="C42">
            <v>77138956.34769773</v>
          </cell>
          <cell r="F42">
            <v>41889436.794163056</v>
          </cell>
          <cell r="G42">
            <v>0.6480718953818165</v>
          </cell>
          <cell r="H42">
            <v>119028393.14186078</v>
          </cell>
        </row>
        <row r="43">
          <cell r="A43">
            <v>210056</v>
          </cell>
          <cell r="B43" t="str">
            <v>GOOD SAMARITAN</v>
          </cell>
          <cell r="C43">
            <v>178635337.97973096</v>
          </cell>
          <cell r="F43">
            <v>110202562.18033148</v>
          </cell>
          <cell r="G43">
            <v>0.6184622512514403</v>
          </cell>
          <cell r="H43">
            <v>288837900.16006243</v>
          </cell>
        </row>
        <row r="44">
          <cell r="A44">
            <v>210057</v>
          </cell>
          <cell r="B44" t="str">
            <v>SHADY GROVE</v>
          </cell>
          <cell r="C44">
            <v>231030091.92073187</v>
          </cell>
          <cell r="F44">
            <v>140232218.34227672</v>
          </cell>
          <cell r="G44">
            <v>0.6222826436571657</v>
          </cell>
          <cell r="H44">
            <v>371262310.2630086</v>
          </cell>
        </row>
        <row r="45">
          <cell r="A45">
            <v>210058</v>
          </cell>
          <cell r="B45" t="str">
            <v>REHAB &amp; ORTHO</v>
          </cell>
          <cell r="C45">
            <v>69116850.62032475</v>
          </cell>
          <cell r="F45">
            <v>46125751.617482424</v>
          </cell>
          <cell r="G45">
            <v>0.5997508671116233</v>
          </cell>
          <cell r="H45">
            <v>115242602.23780717</v>
          </cell>
        </row>
        <row r="46">
          <cell r="A46">
            <v>210060</v>
          </cell>
          <cell r="B46" t="str">
            <v>FT. WASHINGTON</v>
          </cell>
          <cell r="C46">
            <v>17901765.039087564</v>
          </cell>
          <cell r="F46">
            <v>27750285.79440753</v>
          </cell>
          <cell r="G46">
            <v>0.39213495806311</v>
          </cell>
          <cell r="H46">
            <v>45652050.833495095</v>
          </cell>
        </row>
        <row r="47">
          <cell r="A47">
            <v>210061</v>
          </cell>
          <cell r="B47" t="str">
            <v>ATLANTIC GENERAL</v>
          </cell>
          <cell r="C47">
            <v>38616312.7827501</v>
          </cell>
          <cell r="F47">
            <v>60717233.7402329</v>
          </cell>
          <cell r="G47">
            <v>0.38875399232640273</v>
          </cell>
          <cell r="H47">
            <v>99333546.522983</v>
          </cell>
        </row>
        <row r="48">
          <cell r="A48">
            <v>210062</v>
          </cell>
          <cell r="B48" t="str">
            <v>SOUTHERN MARYLAND</v>
          </cell>
          <cell r="C48">
            <v>161253765.9433578</v>
          </cell>
          <cell r="F48">
            <v>91750326.52349699</v>
          </cell>
          <cell r="G48">
            <v>0.6373563540853914</v>
          </cell>
          <cell r="H48">
            <v>253004092.46685478</v>
          </cell>
        </row>
        <row r="49">
          <cell r="A49">
            <v>210063</v>
          </cell>
          <cell r="B49" t="str">
            <v>UM ST. JOSEPH</v>
          </cell>
          <cell r="C49">
            <v>230010193.36690876</v>
          </cell>
          <cell r="F49">
            <v>147181233.7440938</v>
          </cell>
          <cell r="G49">
            <v>0.6097969806170057</v>
          </cell>
          <cell r="H49">
            <v>377191427.11100256</v>
          </cell>
        </row>
        <row r="50">
          <cell r="A50">
            <v>218992</v>
          </cell>
          <cell r="B50" t="str">
            <v>UNIVERSITY OF MD MEIMS</v>
          </cell>
          <cell r="C50">
            <v>181366077.90711537</v>
          </cell>
          <cell r="F50">
            <v>15229980.27161559</v>
          </cell>
          <cell r="G50">
            <v>0.9225316091649732</v>
          </cell>
          <cell r="H50">
            <v>196596058.17873096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1.8515625" style="0" customWidth="1"/>
    <col min="2" max="2" width="28.28125" style="0" customWidth="1"/>
    <col min="3" max="3" width="25.7109375" style="0" customWidth="1"/>
    <col min="4" max="4" width="18.57421875" style="0" customWidth="1"/>
    <col min="5" max="5" width="16.8515625" style="0" customWidth="1"/>
    <col min="6" max="7" width="17.28125" style="0" customWidth="1"/>
    <col min="8" max="8" width="13.421875" style="0" customWidth="1"/>
    <col min="9" max="9" width="14.140625" style="0" customWidth="1"/>
    <col min="10" max="10" width="14.421875" style="0" customWidth="1"/>
    <col min="11" max="11" width="16.57421875" style="0" customWidth="1"/>
    <col min="12" max="12" width="18.140625" style="0" customWidth="1"/>
    <col min="13" max="13" width="17.57421875" style="0" customWidth="1"/>
  </cols>
  <sheetData>
    <row r="1" spans="1:12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5" ht="15" thickBot="1">
      <c r="M5" s="49" t="s">
        <v>22</v>
      </c>
    </row>
    <row r="6" spans="1:13" ht="87.75" customHeight="1">
      <c r="A6" s="2" t="s">
        <v>1</v>
      </c>
      <c r="B6" s="2" t="s">
        <v>2</v>
      </c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5" t="s">
        <v>11</v>
      </c>
      <c r="L6" s="4" t="s">
        <v>12</v>
      </c>
      <c r="M6" s="4" t="s">
        <v>13</v>
      </c>
    </row>
    <row r="7" spans="1:13" ht="15">
      <c r="A7" s="6">
        <f>'[1]1. Risk Adjusted Readmission Ra'!A6</f>
        <v>210001</v>
      </c>
      <c r="B7" s="6" t="str">
        <f>'[1]1. Risk Adjusted Readmission Ra'!B6</f>
        <v>MERITUS</v>
      </c>
      <c r="C7" s="7">
        <f>VLOOKUP(A7,'[1]4.Proportion of Inpatient Rev'!$A$4:$H$50,3)</f>
        <v>188367775.66637173</v>
      </c>
      <c r="D7" s="8">
        <f>'[1]1. Risk Adjusted Readmission Ra'!K6</f>
        <v>0.1271</v>
      </c>
      <c r="E7" s="9">
        <f>D7*('[1]2.Calculate ReadmissionReductio'!$C$18)</f>
        <v>-0.009578087717427087</v>
      </c>
      <c r="F7" s="10">
        <f>VLOOKUP(A7,'[1]4.Proportion of Inpatient Rev'!$A$3:$G$50,7,FALSE)</f>
        <v>0.6279570656417037</v>
      </c>
      <c r="G7" s="11">
        <f>E7*F7</f>
        <v>-0.0060146278574943575</v>
      </c>
      <c r="H7" s="12">
        <v>0.1921638359188178</v>
      </c>
      <c r="I7" s="13">
        <v>-0.00469570507702866</v>
      </c>
      <c r="J7" s="14">
        <f>G7-I7</f>
        <v>-0.0013189227804656974</v>
      </c>
      <c r="K7" s="15">
        <v>-0.0060146278574943575</v>
      </c>
      <c r="L7" s="16">
        <f aca="true" t="shared" si="0" ref="L7:L52">K7*C7</f>
        <v>-1132962.0709772073</v>
      </c>
      <c r="M7" s="17">
        <f>K7-I7</f>
        <v>-0.0013189227804656974</v>
      </c>
    </row>
    <row r="8" spans="1:13" ht="15">
      <c r="A8" s="6">
        <f>'[1]1. Risk Adjusted Readmission Ra'!A7</f>
        <v>210002</v>
      </c>
      <c r="B8" s="6" t="str">
        <f>'[1]1. Risk Adjusted Readmission Ra'!B7</f>
        <v>UNIVERSITY OF MARYLAND</v>
      </c>
      <c r="C8" s="7">
        <f>VLOOKUP(A8,'[1]4.Proportion of Inpatient Rev'!$A$4:$H$50,3)</f>
        <v>869783533.9280446</v>
      </c>
      <c r="D8" s="8">
        <f>'[1]1. Risk Adjusted Readmission Ra'!K7</f>
        <v>0.1499</v>
      </c>
      <c r="E8" s="9">
        <f>D8*('[1]2.Calculate ReadmissionReductio'!$C$18)</f>
        <v>-0.011296265529837297</v>
      </c>
      <c r="F8" s="10">
        <f>VLOOKUP(A8,'[1]4.Proportion of Inpatient Rev'!$A$3:$G$50,7,FALSE)</f>
        <v>0.6895270997275283</v>
      </c>
      <c r="G8" s="10">
        <f aca="true" t="shared" si="1" ref="G8:G52">E8*F8</f>
        <v>-0.0077890812085407626</v>
      </c>
      <c r="H8" s="18">
        <v>0.30538589672404226</v>
      </c>
      <c r="I8" s="13">
        <v>-0.0044373108795571</v>
      </c>
      <c r="J8" s="14">
        <f aca="true" t="shared" si="2" ref="J8:J52">G8-I8</f>
        <v>-0.003351770328983663</v>
      </c>
      <c r="K8" s="19">
        <v>-0.006</v>
      </c>
      <c r="L8" s="16">
        <f t="shared" si="0"/>
        <v>-5218701.203568268</v>
      </c>
      <c r="M8" s="17">
        <f aca="true" t="shared" si="3" ref="M8:M56">K8-I8</f>
        <v>-0.0015626891204429004</v>
      </c>
    </row>
    <row r="9" spans="1:13" ht="15">
      <c r="A9" s="6">
        <f>'[1]1. Risk Adjusted Readmission Ra'!A8</f>
        <v>210003</v>
      </c>
      <c r="B9" s="6" t="str">
        <f>'[1]1. Risk Adjusted Readmission Ra'!B8</f>
        <v>PRINCE GEORGE</v>
      </c>
      <c r="C9" s="7">
        <f>VLOOKUP(A9,'[1]4.Proportion of Inpatient Rev'!$A$4:$H$50,3)</f>
        <v>176633176.7931001</v>
      </c>
      <c r="D9" s="8">
        <f>'[1]1. Risk Adjusted Readmission Ra'!K8</f>
        <v>0.1068</v>
      </c>
      <c r="E9" s="9">
        <f>D9*('[1]2.Calculate ReadmissionReductio'!$C$18)</f>
        <v>-0.008048306594974138</v>
      </c>
      <c r="F9" s="10">
        <f>VLOOKUP(A9,'[1]4.Proportion of Inpatient Rev'!$A$3:$G$50,7,FALSE)</f>
        <v>0.693923514779918</v>
      </c>
      <c r="G9" s="10">
        <f t="shared" si="1"/>
        <v>-0.0055849092004108475</v>
      </c>
      <c r="H9" s="20">
        <v>0.4192457737321197</v>
      </c>
      <c r="I9" s="13">
        <v>-0.003509655748926766</v>
      </c>
      <c r="J9" s="14">
        <f t="shared" si="2"/>
        <v>-0.0020752534514840815</v>
      </c>
      <c r="K9" s="19">
        <v>-0.0055849092004108475</v>
      </c>
      <c r="L9" s="16">
        <f t="shared" si="0"/>
        <v>-986480.2541695805</v>
      </c>
      <c r="M9" s="17">
        <f t="shared" si="3"/>
        <v>-0.0020752534514840815</v>
      </c>
    </row>
    <row r="10" spans="1:13" ht="15">
      <c r="A10" s="6">
        <f>'[1]1. Risk Adjusted Readmission Ra'!A9</f>
        <v>210004</v>
      </c>
      <c r="B10" s="6" t="str">
        <f>'[1]1. Risk Adjusted Readmission Ra'!B9</f>
        <v>HOLY CROSS</v>
      </c>
      <c r="C10" s="7">
        <f>VLOOKUP(A10,'[1]4.Proportion of Inpatient Rev'!$A$4:$H$50,3)</f>
        <v>319832140.2977257</v>
      </c>
      <c r="D10" s="8">
        <f>'[1]1. Risk Adjusted Readmission Ra'!K9</f>
        <v>0.1298</v>
      </c>
      <c r="E10" s="9">
        <f>D10*('[1]2.Calculate ReadmissionReductio'!$C$18)</f>
        <v>-0.009781556142580928</v>
      </c>
      <c r="F10" s="10">
        <f>VLOOKUP(A10,'[1]4.Proportion of Inpatient Rev'!$A$3:$G$50,7,FALSE)</f>
        <v>0.6946627458075492</v>
      </c>
      <c r="G10" s="10">
        <f t="shared" si="1"/>
        <v>-0.006794882648275966</v>
      </c>
      <c r="H10" s="12">
        <v>0.20331330784634996</v>
      </c>
      <c r="I10" s="13">
        <v>-0.0043664221247329245</v>
      </c>
      <c r="J10" s="14">
        <f t="shared" si="2"/>
        <v>-0.0024284605235430417</v>
      </c>
      <c r="K10" s="15">
        <v>-0.006794882648275966</v>
      </c>
      <c r="L10" s="16">
        <f t="shared" si="0"/>
        <v>-2173221.8604699806</v>
      </c>
      <c r="M10" s="17">
        <f t="shared" si="3"/>
        <v>-0.0024284605235430417</v>
      </c>
    </row>
    <row r="11" spans="1:13" ht="15">
      <c r="A11" s="6">
        <f>'[1]1. Risk Adjusted Readmission Ra'!A10</f>
        <v>210005</v>
      </c>
      <c r="B11" s="6" t="str">
        <f>'[1]1. Risk Adjusted Readmission Ra'!B10</f>
        <v>FREDERICK MEMORIAL</v>
      </c>
      <c r="C11" s="7">
        <f>VLOOKUP(A11,'[1]4.Proportion of Inpatient Rev'!$A$4:$H$50,3)</f>
        <v>190475900.63276893</v>
      </c>
      <c r="D11" s="8">
        <f>'[1]1. Risk Adjusted Readmission Ra'!K10</f>
        <v>0.1156</v>
      </c>
      <c r="E11" s="9">
        <f>D11*('[1]2.Calculate ReadmissionReductio'!$C$18)</f>
        <v>-0.008711462943623691</v>
      </c>
      <c r="F11" s="10">
        <f>VLOOKUP(A11,'[1]4.Proportion of Inpatient Rev'!$A$3:$G$50,7,FALSE)</f>
        <v>0.5744109339224698</v>
      </c>
      <c r="G11" s="10">
        <f t="shared" si="1"/>
        <v>-0.005003959565277872</v>
      </c>
      <c r="H11" s="12">
        <v>0.15435679298788346</v>
      </c>
      <c r="I11" s="13">
        <v>-0.0039682069605020505</v>
      </c>
      <c r="J11" s="14">
        <f t="shared" si="2"/>
        <v>-0.0010357526047758215</v>
      </c>
      <c r="K11" s="15">
        <v>-0.005003959565277872</v>
      </c>
      <c r="L11" s="16">
        <f t="shared" si="0"/>
        <v>-953133.7049262616</v>
      </c>
      <c r="M11" s="17">
        <f t="shared" si="3"/>
        <v>-0.0010357526047758215</v>
      </c>
    </row>
    <row r="12" spans="1:13" ht="15">
      <c r="A12" s="6">
        <f>'[1]1. Risk Adjusted Readmission Ra'!A11</f>
        <v>210006</v>
      </c>
      <c r="B12" s="6" t="str">
        <f>'[1]1. Risk Adjusted Readmission Ra'!B11</f>
        <v>HARFORD</v>
      </c>
      <c r="C12" s="7">
        <f>VLOOKUP(A12,'[1]4.Proportion of Inpatient Rev'!$A$4:$H$50,3)</f>
        <v>46774506.16999386</v>
      </c>
      <c r="D12" s="8">
        <f>'[1]1. Risk Adjusted Readmission Ra'!K11</f>
        <v>0.1202</v>
      </c>
      <c r="E12" s="9">
        <f>D12*('[1]2.Calculate ReadmissionReductio'!$C$18)</f>
        <v>-0.00905811285314505</v>
      </c>
      <c r="F12" s="10">
        <f>VLOOKUP(A12,'[1]4.Proportion of Inpatient Rev'!$A$3:$G$50,7,FALSE)</f>
        <v>0.4661419364035336</v>
      </c>
      <c r="G12" s="10">
        <f t="shared" si="1"/>
        <v>-0.00422236626552677</v>
      </c>
      <c r="H12" s="12">
        <v>0.19321802457897128</v>
      </c>
      <c r="I12" s="13">
        <v>-0.002574583317093346</v>
      </c>
      <c r="J12" s="14">
        <f t="shared" si="2"/>
        <v>-0.0016477829484334238</v>
      </c>
      <c r="K12" s="15">
        <v>-0.00422236626552677</v>
      </c>
      <c r="L12" s="16">
        <f t="shared" si="0"/>
        <v>-197499.09693885583</v>
      </c>
      <c r="M12" s="17">
        <f t="shared" si="3"/>
        <v>-0.0016477829484334238</v>
      </c>
    </row>
    <row r="13" spans="1:13" ht="15">
      <c r="A13" s="6">
        <f>'[1]1. Risk Adjusted Readmission Ra'!A12</f>
        <v>210008</v>
      </c>
      <c r="B13" s="6" t="str">
        <f>'[1]1. Risk Adjusted Readmission Ra'!B12</f>
        <v>MERCY</v>
      </c>
      <c r="C13" s="7">
        <f>VLOOKUP(A13,'[1]4.Proportion of Inpatient Rev'!$A$4:$H$50,3)</f>
        <v>232326849.09600797</v>
      </c>
      <c r="D13" s="8">
        <f>'[1]1. Risk Adjusted Readmission Ra'!K12</f>
        <v>0.1411</v>
      </c>
      <c r="E13" s="9">
        <f>D13*('[1]2.Calculate ReadmissionReductio'!$C$18)</f>
        <v>-0.010633109181187742</v>
      </c>
      <c r="F13" s="10">
        <f>VLOOKUP(A13,'[1]4.Proportion of Inpatient Rev'!$A$3:$G$50,7,FALSE)</f>
        <v>0.49005331643006805</v>
      </c>
      <c r="G13" s="10">
        <f t="shared" si="1"/>
        <v>-0.005210790418204058</v>
      </c>
      <c r="H13" s="18">
        <v>0.2524810274372445</v>
      </c>
      <c r="I13" s="13">
        <v>-0.0029359620668108224</v>
      </c>
      <c r="J13" s="14">
        <f t="shared" si="2"/>
        <v>-0.0022748283513932357</v>
      </c>
      <c r="K13" s="19">
        <v>-0.005210790418204058</v>
      </c>
      <c r="L13" s="16">
        <f t="shared" si="0"/>
        <v>-1210606.5191610185</v>
      </c>
      <c r="M13" s="17">
        <f t="shared" si="3"/>
        <v>-0.0022748283513932357</v>
      </c>
    </row>
    <row r="14" spans="1:13" ht="15">
      <c r="A14" s="6">
        <f>'[1]1. Risk Adjusted Readmission Ra'!A13</f>
        <v>210009</v>
      </c>
      <c r="B14" s="6" t="str">
        <f>'[1]1. Risk Adjusted Readmission Ra'!B13</f>
        <v>JOHNS HOPKINS</v>
      </c>
      <c r="C14" s="7">
        <f>VLOOKUP(A14,'[1]4.Proportion of Inpatient Rev'!$A$4:$H$50,3)</f>
        <v>1303085115.2168677</v>
      </c>
      <c r="D14" s="8">
        <f>'[1]1. Risk Adjusted Readmission Ra'!K13</f>
        <v>0.154</v>
      </c>
      <c r="E14" s="9">
        <f>D14*('[1]2.Calculate ReadmissionReductio'!$C$18)</f>
        <v>-0.011605236101367203</v>
      </c>
      <c r="F14" s="10">
        <f>VLOOKUP(A14,'[1]4.Proportion of Inpatient Rev'!$A$3:$G$50,7,FALSE)</f>
        <v>0.6251595015853076</v>
      </c>
      <c r="G14" s="10">
        <f t="shared" si="1"/>
        <v>-0.007255123616910539</v>
      </c>
      <c r="H14" s="12">
        <v>0.2307113851707024</v>
      </c>
      <c r="I14" s="13">
        <v>-0.0047671213084849225</v>
      </c>
      <c r="J14" s="14">
        <f t="shared" si="2"/>
        <v>-0.0024880023084256162</v>
      </c>
      <c r="K14" s="15">
        <v>-0.007255123616910539</v>
      </c>
      <c r="L14" s="16">
        <f t="shared" si="0"/>
        <v>-9454043.594254488</v>
      </c>
      <c r="M14" s="17">
        <f t="shared" si="3"/>
        <v>-0.0024880023084256162</v>
      </c>
    </row>
    <row r="15" spans="1:13" ht="15">
      <c r="A15" s="6">
        <f>'[1]1. Risk Adjusted Readmission Ra'!A14</f>
        <v>210010</v>
      </c>
      <c r="B15" s="6" t="str">
        <f>'[1]1. Risk Adjusted Readmission Ra'!B14</f>
        <v>DORCHESTER</v>
      </c>
      <c r="C15" s="7">
        <f>VLOOKUP(A15,'[1]4.Proportion of Inpatient Rev'!$A$4:$H$50,3)</f>
        <v>23804066.19873928</v>
      </c>
      <c r="D15" s="8">
        <f>'[1]1. Risk Adjusted Readmission Ra'!K14</f>
        <v>0.1251</v>
      </c>
      <c r="E15" s="9">
        <f>D15*('[1]2.Calculate ReadmissionReductio'!$C$18)</f>
        <v>-0.009427370365461278</v>
      </c>
      <c r="F15" s="10">
        <f>VLOOKUP(A15,'[1]4.Proportion of Inpatient Rev'!$A$3:$G$50,7,FALSE)</f>
        <v>0.44502118189551043</v>
      </c>
      <c r="G15" s="10">
        <f t="shared" si="1"/>
        <v>-0.0041953795022042885</v>
      </c>
      <c r="H15" s="18">
        <v>0.27442414614773636</v>
      </c>
      <c r="I15" s="13">
        <v>-0.002914843091069045</v>
      </c>
      <c r="J15" s="14">
        <f t="shared" si="2"/>
        <v>-0.0012805364111352436</v>
      </c>
      <c r="K15" s="19">
        <v>-0.0041953795022042885</v>
      </c>
      <c r="L15" s="16">
        <f t="shared" si="0"/>
        <v>-99867.09139930473</v>
      </c>
      <c r="M15" s="17">
        <f t="shared" si="3"/>
        <v>-0.0012805364111352436</v>
      </c>
    </row>
    <row r="16" spans="1:13" ht="15">
      <c r="A16" s="6">
        <f>'[1]1. Risk Adjusted Readmission Ra'!A15</f>
        <v>210011</v>
      </c>
      <c r="B16" s="6" t="str">
        <f>'[1]1. Risk Adjusted Readmission Ra'!B15</f>
        <v>ST. AGNES</v>
      </c>
      <c r="C16" s="7">
        <f>VLOOKUP(A16,'[1]4.Proportion of Inpatient Rev'!$A$4:$H$50,3)</f>
        <v>238960906.15791523</v>
      </c>
      <c r="D16" s="8">
        <f>'[1]1. Risk Adjusted Readmission Ra'!K15</f>
        <v>0.134</v>
      </c>
      <c r="E16" s="9">
        <f>D16*('[1]2.Calculate ReadmissionReductio'!$C$18)</f>
        <v>-0.010098062581709125</v>
      </c>
      <c r="F16" s="10">
        <f>VLOOKUP(A16,'[1]4.Proportion of Inpatient Rev'!$A$3:$G$50,7,FALSE)</f>
        <v>0.5958619987303332</v>
      </c>
      <c r="G16" s="10">
        <f t="shared" si="1"/>
        <v>-0.006017051753241188</v>
      </c>
      <c r="H16" s="12">
        <v>0.19938904092152998</v>
      </c>
      <c r="I16" s="13">
        <v>-0.0038802784034157856</v>
      </c>
      <c r="J16" s="14">
        <f t="shared" si="2"/>
        <v>-0.0021367733498254024</v>
      </c>
      <c r="K16" s="15">
        <v>-0.006017051753241188</v>
      </c>
      <c r="L16" s="16">
        <f t="shared" si="0"/>
        <v>-1437840.1393535868</v>
      </c>
      <c r="M16" s="17">
        <f t="shared" si="3"/>
        <v>-0.0021367733498254024</v>
      </c>
    </row>
    <row r="17" spans="1:13" ht="15">
      <c r="A17" s="6">
        <f>'[1]1. Risk Adjusted Readmission Ra'!A16</f>
        <v>210012</v>
      </c>
      <c r="B17" s="6" t="str">
        <f>'[1]1. Risk Adjusted Readmission Ra'!B16</f>
        <v>SINAI</v>
      </c>
      <c r="C17" s="7">
        <f>VLOOKUP(A17,'[1]4.Proportion of Inpatient Rev'!$A$4:$H$50,3)</f>
        <v>428400532.04580384</v>
      </c>
      <c r="D17" s="8">
        <f>'[1]1. Risk Adjusted Readmission Ra'!K16</f>
        <v>0.1405</v>
      </c>
      <c r="E17" s="9">
        <f>D17*('[1]2.Calculate ReadmissionReductio'!$C$18)</f>
        <v>-0.010587893975598001</v>
      </c>
      <c r="F17" s="10">
        <f>VLOOKUP(A17,'[1]4.Proportion of Inpatient Rev'!$A$3:$G$50,7,FALSE)</f>
        <v>0.6260409796474096</v>
      </c>
      <c r="G17" s="10">
        <f t="shared" si="1"/>
        <v>-0.006628455516886279</v>
      </c>
      <c r="H17" s="12">
        <v>0.2492619926199262</v>
      </c>
      <c r="I17" s="13">
        <v>-0.0044839233228914565</v>
      </c>
      <c r="J17" s="14">
        <f t="shared" si="2"/>
        <v>-0.002144532193994822</v>
      </c>
      <c r="K17" s="15">
        <f>G17</f>
        <v>-0.006628455516886279</v>
      </c>
      <c r="L17" s="16">
        <f t="shared" si="0"/>
        <v>-2839633.8700760254</v>
      </c>
      <c r="M17" s="17">
        <f t="shared" si="3"/>
        <v>-0.002144532193994822</v>
      </c>
    </row>
    <row r="18" spans="1:13" ht="15">
      <c r="A18" s="6">
        <f>'[1]1. Risk Adjusted Readmission Ra'!A17</f>
        <v>210013</v>
      </c>
      <c r="B18" s="6" t="str">
        <f>'[1]1. Risk Adjusted Readmission Ra'!B17</f>
        <v>BON SECOURS</v>
      </c>
      <c r="C18" s="7">
        <f>VLOOKUP(A18,'[1]4.Proportion of Inpatient Rev'!$A$4:$H$50,3)</f>
        <v>75937921.76691338</v>
      </c>
      <c r="D18" s="8">
        <f>'[1]1. Risk Adjusted Readmission Ra'!K17</f>
        <v>0.1739</v>
      </c>
      <c r="E18" s="9">
        <f>D18*('[1]2.Calculate ReadmissionReductio'!$C$18)</f>
        <v>-0.01310487375342699</v>
      </c>
      <c r="F18" s="10">
        <f>VLOOKUP(A18,'[1]4.Proportion of Inpatient Rev'!$A$3:$G$50,7,FALSE)</f>
        <v>0.6190176676171122</v>
      </c>
      <c r="G18" s="10">
        <f t="shared" si="1"/>
        <v>-0.008112148385263087</v>
      </c>
      <c r="H18" s="20">
        <v>0.5527455001139212</v>
      </c>
      <c r="I18" s="13">
        <v>-0.003975039248601964</v>
      </c>
      <c r="J18" s="14">
        <f t="shared" si="2"/>
        <v>-0.0041371091366611224</v>
      </c>
      <c r="K18" s="19">
        <v>-0.006</v>
      </c>
      <c r="L18" s="16">
        <f t="shared" si="0"/>
        <v>-455627.53060148034</v>
      </c>
      <c r="M18" s="17">
        <f t="shared" si="3"/>
        <v>-0.002024960751398036</v>
      </c>
    </row>
    <row r="19" spans="1:13" ht="15">
      <c r="A19" s="6">
        <f>'[1]1. Risk Adjusted Readmission Ra'!A18</f>
        <v>210015</v>
      </c>
      <c r="B19" s="6" t="str">
        <f>'[1]1. Risk Adjusted Readmission Ra'!B18</f>
        <v>FRANKLIN SQUARE</v>
      </c>
      <c r="C19" s="7">
        <f>VLOOKUP(A19,'[1]4.Proportion of Inpatient Rev'!$A$4:$H$50,3)</f>
        <v>282129811.5441394</v>
      </c>
      <c r="D19" s="8">
        <f>'[1]1. Risk Adjusted Readmission Ra'!K18</f>
        <v>0.1378</v>
      </c>
      <c r="E19" s="9">
        <f>D19*('[1]2.Calculate ReadmissionReductio'!$C$18)</f>
        <v>-0.01038442555044416</v>
      </c>
      <c r="F19" s="10">
        <f>VLOOKUP(A19,'[1]4.Proportion of Inpatient Rev'!$A$3:$G$50,7,FALSE)</f>
        <v>0.6040957653279382</v>
      </c>
      <c r="G19" s="10">
        <f t="shared" si="1"/>
        <v>-0.006273187500386561</v>
      </c>
      <c r="H19" s="18">
        <v>0.2670902402904504</v>
      </c>
      <c r="I19" s="13">
        <v>-0.004304939078775576</v>
      </c>
      <c r="J19" s="14">
        <f t="shared" si="2"/>
        <v>-0.0019682484216109845</v>
      </c>
      <c r="K19" s="19">
        <v>-0.006</v>
      </c>
      <c r="L19" s="16">
        <f t="shared" si="0"/>
        <v>-1692778.8692648364</v>
      </c>
      <c r="M19" s="17">
        <f t="shared" si="3"/>
        <v>-0.001695060921224424</v>
      </c>
    </row>
    <row r="20" spans="1:13" ht="15">
      <c r="A20" s="6">
        <f>'[1]1. Risk Adjusted Readmission Ra'!A19</f>
        <v>210016</v>
      </c>
      <c r="B20" s="6" t="str">
        <f>'[1]1. Risk Adjusted Readmission Ra'!B19</f>
        <v>WASHINGTON ADVENTIST</v>
      </c>
      <c r="C20" s="7">
        <f>VLOOKUP(A20,'[1]4.Proportion of Inpatient Rev'!$A$4:$H$50,3)</f>
        <v>160049372.86731926</v>
      </c>
      <c r="D20" s="8">
        <f>'[1]1. Risk Adjusted Readmission Ra'!K19</f>
        <v>0.1269</v>
      </c>
      <c r="E20" s="9">
        <f>D20*('[1]2.Calculate ReadmissionReductio'!$C$18)</f>
        <v>-0.009563015982230508</v>
      </c>
      <c r="F20" s="10">
        <f>VLOOKUP(A20,'[1]4.Proportion of Inpatient Rev'!$A$3:$G$50,7,FALSE)</f>
        <v>0.6505304444041499</v>
      </c>
      <c r="G20" s="10">
        <f t="shared" si="1"/>
        <v>-0.0062210330367644005</v>
      </c>
      <c r="H20" s="20">
        <v>0.32023111266742543</v>
      </c>
      <c r="I20" s="13">
        <v>-0.003706352508208554</v>
      </c>
      <c r="J20" s="14">
        <f t="shared" si="2"/>
        <v>-0.0025146805285558467</v>
      </c>
      <c r="K20" s="19">
        <v>-0.006</v>
      </c>
      <c r="L20" s="16">
        <f t="shared" si="0"/>
        <v>-960296.2372039156</v>
      </c>
      <c r="M20" s="17">
        <f t="shared" si="3"/>
        <v>-0.0022936474917914463</v>
      </c>
    </row>
    <row r="21" spans="1:13" ht="15">
      <c r="A21" s="6">
        <f>'[1]1. Risk Adjusted Readmission Ra'!A20</f>
        <v>210017</v>
      </c>
      <c r="B21" s="6" t="str">
        <f>'[1]1. Risk Adjusted Readmission Ra'!B20</f>
        <v>GARRETT COUNTY</v>
      </c>
      <c r="C21" s="7">
        <f>VLOOKUP(A21,'[1]4.Proportion of Inpatient Rev'!$A$4:$H$50,3)</f>
        <v>18608187.37310709</v>
      </c>
      <c r="D21" s="8">
        <f>'[1]1. Risk Adjusted Readmission Ra'!K20</f>
        <v>0.07275</v>
      </c>
      <c r="E21" s="9">
        <f>D21*('[1]2.Calculate ReadmissionReductio'!$C$18)</f>
        <v>-0.005482343677756259</v>
      </c>
      <c r="F21" s="10">
        <f>VLOOKUP(A21,'[1]4.Proportion of Inpatient Rev'!$A$3:$G$50,7,FALSE)</f>
        <v>0.43652841483718113</v>
      </c>
      <c r="G21" s="10">
        <f t="shared" si="1"/>
        <v>-0.0023931987952435815</v>
      </c>
      <c r="H21" s="12">
        <v>0.20033021463951564</v>
      </c>
      <c r="I21" s="13">
        <v>-0.0017390521763730343</v>
      </c>
      <c r="J21" s="14">
        <f t="shared" si="2"/>
        <v>-0.0006541466188705472</v>
      </c>
      <c r="K21" s="21">
        <v>-0.0023931987952435815</v>
      </c>
      <c r="L21" s="16">
        <f t="shared" si="0"/>
        <v>-44533.091602986715</v>
      </c>
      <c r="M21" s="17">
        <f t="shared" si="3"/>
        <v>-0.0006541466188705472</v>
      </c>
    </row>
    <row r="22" spans="1:13" ht="15">
      <c r="A22" s="6">
        <f>'[1]1. Risk Adjusted Readmission Ra'!A21</f>
        <v>210018</v>
      </c>
      <c r="B22" s="6" t="str">
        <f>'[1]1. Risk Adjusted Readmission Ra'!B21</f>
        <v>MONTGOMERY GENERAL</v>
      </c>
      <c r="C22" s="7">
        <f>VLOOKUP(A22,'[1]4.Proportion of Inpatient Rev'!$A$4:$H$50,3)</f>
        <v>87866457.56021334</v>
      </c>
      <c r="D22" s="8">
        <f>'[1]1. Risk Adjusted Readmission Ra'!K21</f>
        <v>0.1238</v>
      </c>
      <c r="E22" s="9">
        <f>D22*('[1]2.Calculate ReadmissionReductio'!$C$18)</f>
        <v>-0.009329404086683504</v>
      </c>
      <c r="F22" s="10">
        <f>VLOOKUP(A22,'[1]4.Proportion of Inpatient Rev'!$A$3:$G$50,7,FALSE)</f>
        <v>0.536473097255542</v>
      </c>
      <c r="G22" s="10">
        <f t="shared" si="1"/>
        <v>-0.0050049743059316105</v>
      </c>
      <c r="H22" s="12">
        <v>0.13244700865420797</v>
      </c>
      <c r="I22" s="13">
        <v>-0.0034940070046888135</v>
      </c>
      <c r="J22" s="14">
        <f t="shared" si="2"/>
        <v>-0.001510967301242797</v>
      </c>
      <c r="K22" s="15">
        <v>-0.0050049743059316105</v>
      </c>
      <c r="L22" s="16">
        <f t="shared" si="0"/>
        <v>-439769.3624420981</v>
      </c>
      <c r="M22" s="17">
        <f t="shared" si="3"/>
        <v>-0.001510967301242797</v>
      </c>
    </row>
    <row r="23" spans="1:13" ht="15">
      <c r="A23" s="6">
        <f>'[1]1. Risk Adjusted Readmission Ra'!A22</f>
        <v>210019</v>
      </c>
      <c r="B23" s="6" t="str">
        <f>'[1]1. Risk Adjusted Readmission Ra'!B22</f>
        <v>PENINSULA REGIONAL</v>
      </c>
      <c r="C23" s="7">
        <f>VLOOKUP(A23,'[1]4.Proportion of Inpatient Rev'!$A$4:$H$50,3)</f>
        <v>232896407.52417737</v>
      </c>
      <c r="D23" s="8">
        <f>'[1]1. Risk Adjusted Readmission Ra'!K22</f>
        <v>0.122</v>
      </c>
      <c r="E23" s="9">
        <f>D23*('[1]2.Calculate ReadmissionReductio'!$C$18)</f>
        <v>-0.009193758469914277</v>
      </c>
      <c r="F23" s="10">
        <f>VLOOKUP(A23,'[1]4.Proportion of Inpatient Rev'!$A$3:$G$50,7,FALSE)</f>
        <v>0.5761460815370832</v>
      </c>
      <c r="G23" s="10">
        <f t="shared" si="1"/>
        <v>-0.005296947917039481</v>
      </c>
      <c r="H23" s="12">
        <v>0.17422154459625874</v>
      </c>
      <c r="I23" s="13">
        <v>-0.0041261816439155915</v>
      </c>
      <c r="J23" s="14">
        <f t="shared" si="2"/>
        <v>-0.0011707662731238891</v>
      </c>
      <c r="K23" s="15">
        <v>-0.005296947917039481</v>
      </c>
      <c r="L23" s="16">
        <f t="shared" si="0"/>
        <v>-1233640.1407211693</v>
      </c>
      <c r="M23" s="17">
        <f t="shared" si="3"/>
        <v>-0.0011707662731238891</v>
      </c>
    </row>
    <row r="24" spans="1:13" ht="15">
      <c r="A24" s="6">
        <f>'[1]1. Risk Adjusted Readmission Ra'!A23</f>
        <v>210022</v>
      </c>
      <c r="B24" s="6" t="str">
        <f>'[1]1. Risk Adjusted Readmission Ra'!B23</f>
        <v>SUBURBAN</v>
      </c>
      <c r="C24" s="7">
        <f>VLOOKUP(A24,'[1]4.Proportion of Inpatient Rev'!$A$4:$H$50,3)</f>
        <v>182880097.3210003</v>
      </c>
      <c r="D24" s="8">
        <f>'[1]1. Risk Adjusted Readmission Ra'!K23</f>
        <v>0.1187</v>
      </c>
      <c r="E24" s="9">
        <f>D24*('[1]2.Calculate ReadmissionReductio'!$C$18)</f>
        <v>-0.008945074839170694</v>
      </c>
      <c r="F24" s="10">
        <f>VLOOKUP(A24,'[1]4.Proportion of Inpatient Rev'!$A$3:$G$50,7,FALSE)</f>
        <v>0.6494669135617265</v>
      </c>
      <c r="G24" s="10">
        <f t="shared" si="1"/>
        <v>-0.005809530147374847</v>
      </c>
      <c r="H24" s="12">
        <v>0.06874673434350977</v>
      </c>
      <c r="I24" s="13">
        <v>-0.004006537735848955</v>
      </c>
      <c r="J24" s="14">
        <f t="shared" si="2"/>
        <v>-0.0018029924115258921</v>
      </c>
      <c r="K24" s="15">
        <v>-0.005809530147374847</v>
      </c>
      <c r="L24" s="16">
        <f t="shared" si="0"/>
        <v>-1062447.4387411973</v>
      </c>
      <c r="M24" s="17">
        <f t="shared" si="3"/>
        <v>-0.0018029924115258921</v>
      </c>
    </row>
    <row r="25" spans="1:13" ht="15">
      <c r="A25" s="6">
        <f>'[1]1. Risk Adjusted Readmission Ra'!A24</f>
        <v>210023</v>
      </c>
      <c r="B25" s="6" t="str">
        <f>'[1]1. Risk Adjusted Readmission Ra'!B24</f>
        <v>ANNE ARUNDEL</v>
      </c>
      <c r="C25" s="7">
        <f>VLOOKUP(A25,'[1]4.Proportion of Inpatient Rev'!$A$4:$H$50,3)</f>
        <v>308739340.58293843</v>
      </c>
      <c r="D25" s="8">
        <f>'[1]1. Risk Adjusted Readmission Ra'!K24</f>
        <v>0.1252</v>
      </c>
      <c r="E25" s="9">
        <f>D25*('[1]2.Calculate ReadmissionReductio'!$C$18)</f>
        <v>-0.00943490623305957</v>
      </c>
      <c r="F25" s="10">
        <f>VLOOKUP(A25,'[1]4.Proportion of Inpatient Rev'!$A$3:$G$50,7,FALSE)</f>
        <v>0.5736377778825019</v>
      </c>
      <c r="G25" s="10">
        <f t="shared" si="1"/>
        <v>-0.005412218646062059</v>
      </c>
      <c r="H25" s="12">
        <v>0.10891289395962295</v>
      </c>
      <c r="I25" s="13">
        <v>-0.004102296833271843</v>
      </c>
      <c r="J25" s="14">
        <f t="shared" si="2"/>
        <v>-0.0013099218127902157</v>
      </c>
      <c r="K25" s="15">
        <v>-0.005412218646062059</v>
      </c>
      <c r="L25" s="16">
        <f t="shared" si="0"/>
        <v>-1670964.815875884</v>
      </c>
      <c r="M25" s="17">
        <f t="shared" si="3"/>
        <v>-0.0013099218127902157</v>
      </c>
    </row>
    <row r="26" spans="1:13" ht="15">
      <c r="A26" s="6">
        <f>'[1]1. Risk Adjusted Readmission Ra'!A25</f>
        <v>210024</v>
      </c>
      <c r="B26" s="6" t="str">
        <f>'[1]1. Risk Adjusted Readmission Ra'!B25</f>
        <v>UNION MEMORIAL</v>
      </c>
      <c r="C26" s="7">
        <f>VLOOKUP(A26,'[1]4.Proportion of Inpatient Rev'!$A$4:$H$50,3)</f>
        <v>239732514.10006928</v>
      </c>
      <c r="D26" s="8">
        <f>'[1]1. Risk Adjusted Readmission Ra'!K25</f>
        <v>0.1377</v>
      </c>
      <c r="E26" s="9">
        <f>D26*('[1]2.Calculate ReadmissionReductio'!$C$18)</f>
        <v>-0.010376889682845867</v>
      </c>
      <c r="F26" s="10">
        <f>VLOOKUP(A26,'[1]4.Proportion of Inpatient Rev'!$A$3:$G$50,7,FALSE)</f>
        <v>0.5976829442715308</v>
      </c>
      <c r="G26" s="10">
        <f t="shared" si="1"/>
        <v>-0.0062020899780241895</v>
      </c>
      <c r="H26" s="12">
        <v>0.22622455470737915</v>
      </c>
      <c r="I26" s="13">
        <v>-0.0036353570876606406</v>
      </c>
      <c r="J26" s="14">
        <f t="shared" si="2"/>
        <v>-0.002566732890363549</v>
      </c>
      <c r="K26" s="15">
        <v>-0.0062020899780241895</v>
      </c>
      <c r="L26" s="16">
        <f t="shared" si="0"/>
        <v>-1486842.6231065823</v>
      </c>
      <c r="M26" s="17">
        <f t="shared" si="3"/>
        <v>-0.002566732890363549</v>
      </c>
    </row>
    <row r="27" spans="1:13" ht="15">
      <c r="A27" s="6">
        <f>'[1]1. Risk Adjusted Readmission Ra'!A26</f>
        <v>210027</v>
      </c>
      <c r="B27" s="6" t="str">
        <f>'[1]1. Risk Adjusted Readmission Ra'!B26</f>
        <v>WESTERN MARYLAND HEALTH SYSTEM</v>
      </c>
      <c r="C27" s="7">
        <f>VLOOKUP(A27,'[1]4.Proportion of Inpatient Rev'!$A$4:$H$50,3)</f>
        <v>182494313.3228658</v>
      </c>
      <c r="D27" s="8">
        <f>'[1]1. Risk Adjusted Readmission Ra'!K26</f>
        <v>0.1305</v>
      </c>
      <c r="E27" s="9">
        <f>D27*('[1]2.Calculate ReadmissionReductio'!$C$18)</f>
        <v>-0.00983430721576896</v>
      </c>
      <c r="F27" s="10">
        <f>VLOOKUP(A27,'[1]4.Proportion of Inpatient Rev'!$A$3:$G$50,7,FALSE)</f>
        <v>0.592469904265306</v>
      </c>
      <c r="G27" s="10">
        <f t="shared" si="1"/>
        <v>-0.005826531054642244</v>
      </c>
      <c r="H27" s="12">
        <v>0.1990981616371835</v>
      </c>
      <c r="I27" s="13">
        <v>-0.004918359098077939</v>
      </c>
      <c r="J27" s="14">
        <f t="shared" si="2"/>
        <v>-0.0009081719565643053</v>
      </c>
      <c r="K27" s="15">
        <v>-0.005826531054642244</v>
      </c>
      <c r="L27" s="16">
        <f t="shared" si="0"/>
        <v>-1063308.7838712896</v>
      </c>
      <c r="M27" s="17">
        <f t="shared" si="3"/>
        <v>-0.0009081719565643053</v>
      </c>
    </row>
    <row r="28" spans="1:13" ht="15">
      <c r="A28" s="6">
        <f>'[1]1. Risk Adjusted Readmission Ra'!A27</f>
        <v>210028</v>
      </c>
      <c r="B28" s="6" t="str">
        <f>'[1]1. Risk Adjusted Readmission Ra'!B27</f>
        <v>ST. MARY</v>
      </c>
      <c r="C28" s="7">
        <f>VLOOKUP(A28,'[1]4.Proportion of Inpatient Rev'!$A$4:$H$50,3)</f>
        <v>69990405.24682103</v>
      </c>
      <c r="D28" s="8">
        <f>'[1]1. Risk Adjusted Readmission Ra'!K27</f>
        <v>0.1123</v>
      </c>
      <c r="E28" s="9">
        <f>D28*('[1]2.Calculate ReadmissionReductio'!$C$18)</f>
        <v>-0.008462779312880109</v>
      </c>
      <c r="F28" s="10">
        <f>VLOOKUP(A28,'[1]4.Proportion of Inpatient Rev'!$A$3:$G$50,7,FALSE)</f>
        <v>0.4455172867101198</v>
      </c>
      <c r="G28" s="10">
        <f t="shared" si="1"/>
        <v>-0.003770314477500878</v>
      </c>
      <c r="H28" s="12">
        <v>0.17462755337121796</v>
      </c>
      <c r="I28" s="13">
        <v>-0.0032805495446608817</v>
      </c>
      <c r="J28" s="14">
        <f t="shared" si="2"/>
        <v>-0.0004897649328399964</v>
      </c>
      <c r="K28" s="15">
        <v>-0.003770314477500878</v>
      </c>
      <c r="L28" s="16">
        <f t="shared" si="0"/>
        <v>-263885.83818824275</v>
      </c>
      <c r="M28" s="17">
        <f t="shared" si="3"/>
        <v>-0.0004897649328399964</v>
      </c>
    </row>
    <row r="29" spans="1:13" ht="15">
      <c r="A29" s="6">
        <f>'[1]1. Risk Adjusted Readmission Ra'!A28</f>
        <v>210029</v>
      </c>
      <c r="B29" s="6" t="str">
        <f>'[1]1. Risk Adjusted Readmission Ra'!B28</f>
        <v>HOPKINS BAYVIEW MED CTR</v>
      </c>
      <c r="C29" s="7">
        <f>VLOOKUP(A29,'[1]4.Proportion of Inpatient Rev'!$A$4:$H$50,3)</f>
        <v>354237613.19429564</v>
      </c>
      <c r="D29" s="8">
        <f>'[1]1. Risk Adjusted Readmission Ra'!K28</f>
        <v>0.1528</v>
      </c>
      <c r="E29" s="9">
        <f>D29*('[1]2.Calculate ReadmissionReductio'!$C$18)</f>
        <v>-0.011514805690187717</v>
      </c>
      <c r="F29" s="10">
        <f>VLOOKUP(A29,'[1]4.Proportion of Inpatient Rev'!$A$3:$G$50,7,FALSE)</f>
        <v>0.6026388107321721</v>
      </c>
      <c r="G29" s="11">
        <f t="shared" si="1"/>
        <v>-0.0069392688069467735</v>
      </c>
      <c r="H29" s="18">
        <v>0.3183528652833028</v>
      </c>
      <c r="I29" s="13">
        <v>-0.004485194361921052</v>
      </c>
      <c r="J29" s="14">
        <f t="shared" si="2"/>
        <v>-0.0024540744450257217</v>
      </c>
      <c r="K29" s="19">
        <v>-0.006</v>
      </c>
      <c r="L29" s="16">
        <f t="shared" si="0"/>
        <v>-2125425.679165774</v>
      </c>
      <c r="M29" s="17">
        <f t="shared" si="3"/>
        <v>-0.0015148056380789483</v>
      </c>
    </row>
    <row r="30" spans="1:13" ht="15">
      <c r="A30" s="6">
        <f>'[1]1. Risk Adjusted Readmission Ra'!A29</f>
        <v>210030</v>
      </c>
      <c r="B30" s="6" t="str">
        <f>'[1]1. Risk Adjusted Readmission Ra'!B29</f>
        <v>CHESTERTOWN</v>
      </c>
      <c r="C30" s="7">
        <f>VLOOKUP(A30,'[1]4.Proportion of Inpatient Rev'!$A$4:$H$50,3)</f>
        <v>29287619.338239305</v>
      </c>
      <c r="D30" s="8">
        <f>'[1]1. Risk Adjusted Readmission Ra'!K29</f>
        <v>0.1302</v>
      </c>
      <c r="E30" s="9">
        <f>D30*('[1]2.Calculate ReadmissionReductio'!$C$18)</f>
        <v>-0.00981169961297409</v>
      </c>
      <c r="F30" s="10">
        <f>VLOOKUP(A30,'[1]4.Proportion of Inpatient Rev'!$A$3:$G$50,7,FALSE)</f>
        <v>0.49523669593592123</v>
      </c>
      <c r="G30" s="10">
        <f t="shared" si="1"/>
        <v>-0.004859113697845046</v>
      </c>
      <c r="H30" s="12">
        <v>0.14179894179894179</v>
      </c>
      <c r="I30" s="13">
        <v>-0.0037283491857326334</v>
      </c>
      <c r="J30" s="14">
        <f t="shared" si="2"/>
        <v>-0.0011307645121124122</v>
      </c>
      <c r="K30" s="15">
        <v>-0.004859113697845046</v>
      </c>
      <c r="L30" s="16">
        <f t="shared" si="0"/>
        <v>-142311.87230371006</v>
      </c>
      <c r="M30" s="17">
        <f t="shared" si="3"/>
        <v>-0.0011307645121124122</v>
      </c>
    </row>
    <row r="31" spans="1:13" ht="15">
      <c r="A31" s="6">
        <f>'[1]1. Risk Adjusted Readmission Ra'!A30</f>
        <v>210032</v>
      </c>
      <c r="B31" s="6" t="str">
        <f>'[1]1. Risk Adjusted Readmission Ra'!B30</f>
        <v>UNION HOSPITAL  OF CECIL COUNT</v>
      </c>
      <c r="C31" s="7">
        <f>VLOOKUP(A31,'[1]4.Proportion of Inpatient Rev'!$A$4:$H$50,3)</f>
        <v>67638499.1930233</v>
      </c>
      <c r="D31" s="8">
        <f>'[1]1. Risk Adjusted Readmission Ra'!K30</f>
        <v>0.1074</v>
      </c>
      <c r="E31" s="9">
        <f>D31*('[1]2.Calculate ReadmissionReductio'!$C$18)</f>
        <v>-0.00809352180056388</v>
      </c>
      <c r="F31" s="10">
        <f>VLOOKUP(A31,'[1]4.Proportion of Inpatient Rev'!$A$3:$G$50,7,FALSE)</f>
        <v>0.4482508617019819</v>
      </c>
      <c r="G31" s="10">
        <f t="shared" si="1"/>
        <v>-0.0036279281213065354</v>
      </c>
      <c r="H31" s="18">
        <v>0.2643478260869565</v>
      </c>
      <c r="I31" s="13">
        <v>-0.0031769292280458207</v>
      </c>
      <c r="J31" s="14">
        <f t="shared" si="2"/>
        <v>-0.0004509988932607147</v>
      </c>
      <c r="K31" s="19">
        <v>-0.0036279281213065354</v>
      </c>
      <c r="L31" s="16">
        <f t="shared" si="0"/>
        <v>-245387.6133053386</v>
      </c>
      <c r="M31" s="17">
        <f t="shared" si="3"/>
        <v>-0.0004509988932607147</v>
      </c>
    </row>
    <row r="32" spans="1:13" ht="15">
      <c r="A32" s="6">
        <f>'[1]1. Risk Adjusted Readmission Ra'!A31</f>
        <v>210033</v>
      </c>
      <c r="B32" s="6" t="str">
        <f>'[1]1. Risk Adjusted Readmission Ra'!B31</f>
        <v>CARROLL COUNTY</v>
      </c>
      <c r="C32" s="7">
        <f>VLOOKUP(A32,'[1]4.Proportion of Inpatient Rev'!$A$4:$H$50,3)</f>
        <v>136537812.50573516</v>
      </c>
      <c r="D32" s="8">
        <f>'[1]1. Risk Adjusted Readmission Ra'!K31</f>
        <v>0.1263</v>
      </c>
      <c r="E32" s="9">
        <f>D32*('[1]2.Calculate ReadmissionReductio'!$C$18)</f>
        <v>-0.009517800776640764</v>
      </c>
      <c r="F32" s="10">
        <f>VLOOKUP(A32,'[1]4.Proportion of Inpatient Rev'!$A$3:$G$50,7,FALSE)</f>
        <v>0.5626637031479528</v>
      </c>
      <c r="G32" s="10">
        <f t="shared" si="1"/>
        <v>-0.005355321030809153</v>
      </c>
      <c r="H32" s="12">
        <v>0.15101058710298362</v>
      </c>
      <c r="I32" s="13">
        <v>-0.00402875787604576</v>
      </c>
      <c r="J32" s="14">
        <f t="shared" si="2"/>
        <v>-0.0013265631547633924</v>
      </c>
      <c r="K32" s="15">
        <v>-0.005355321030809153</v>
      </c>
      <c r="L32" s="16">
        <f t="shared" si="0"/>
        <v>-731203.8188126404</v>
      </c>
      <c r="M32" s="17">
        <f t="shared" si="3"/>
        <v>-0.0013265631547633924</v>
      </c>
    </row>
    <row r="33" spans="1:13" ht="15">
      <c r="A33" s="6">
        <f>'[1]1. Risk Adjusted Readmission Ra'!A32</f>
        <v>210034</v>
      </c>
      <c r="B33" s="6" t="str">
        <f>'[1]1. Risk Adjusted Readmission Ra'!B32</f>
        <v>HARBOR</v>
      </c>
      <c r="C33" s="7">
        <f>VLOOKUP(A33,'[1]4.Proportion of Inpatient Rev'!$A$4:$H$50,3)</f>
        <v>122412281.83896479</v>
      </c>
      <c r="D33" s="8">
        <f>'[1]1. Risk Adjusted Readmission Ra'!K32</f>
        <v>0.1351</v>
      </c>
      <c r="E33" s="9">
        <f>D33*('[1]2.Calculate ReadmissionReductio'!$C$18)</f>
        <v>-0.010180957125290319</v>
      </c>
      <c r="F33" s="10">
        <f>VLOOKUP(A33,'[1]4.Proportion of Inpatient Rev'!$A$3:$G$50,7,FALSE)</f>
        <v>0.6190805916590914</v>
      </c>
      <c r="G33" s="10">
        <f t="shared" si="1"/>
        <v>-0.006302832960780573</v>
      </c>
      <c r="H33" s="20">
        <v>0.3354002254791431</v>
      </c>
      <c r="I33" s="13">
        <v>-0.003936282020185863</v>
      </c>
      <c r="J33" s="14">
        <f t="shared" si="2"/>
        <v>-0.00236655094059471</v>
      </c>
      <c r="K33" s="19">
        <v>-0.006</v>
      </c>
      <c r="L33" s="16">
        <f t="shared" si="0"/>
        <v>-734473.6910337887</v>
      </c>
      <c r="M33" s="17">
        <f t="shared" si="3"/>
        <v>-0.0020637179798141374</v>
      </c>
    </row>
    <row r="34" spans="1:13" ht="15">
      <c r="A34" s="6">
        <f>'[1]1. Risk Adjusted Readmission Ra'!A33</f>
        <v>210035</v>
      </c>
      <c r="B34" s="6" t="str">
        <f>'[1]1. Risk Adjusted Readmission Ra'!B33</f>
        <v>CHARLES REGIONAL</v>
      </c>
      <c r="C34" s="7">
        <f>VLOOKUP(A34,'[1]4.Proportion of Inpatient Rev'!$A$4:$H$50,3)</f>
        <v>76417733.96948686</v>
      </c>
      <c r="D34" s="8">
        <f>'[1]1. Risk Adjusted Readmission Ra'!K33</f>
        <v>0.1323</v>
      </c>
      <c r="E34" s="9">
        <f>D34*('[1]2.Calculate ReadmissionReductio'!$C$18)</f>
        <v>-0.009969952832538187</v>
      </c>
      <c r="F34" s="10">
        <f>VLOOKUP(A34,'[1]4.Proportion of Inpatient Rev'!$A$3:$G$50,7,FALSE)</f>
        <v>0.5407475244630077</v>
      </c>
      <c r="G34" s="10">
        <f t="shared" si="1"/>
        <v>-0.005391227313207975</v>
      </c>
      <c r="H34" s="12">
        <v>0.1701832315380344</v>
      </c>
      <c r="I34" s="13">
        <v>-0.003397317060829013</v>
      </c>
      <c r="J34" s="14">
        <f t="shared" si="2"/>
        <v>-0.0019939102523789626</v>
      </c>
      <c r="K34" s="21">
        <v>-0.005391227313207975</v>
      </c>
      <c r="L34" s="16">
        <f t="shared" si="0"/>
        <v>-411985.37458975846</v>
      </c>
      <c r="M34" s="17">
        <f t="shared" si="3"/>
        <v>-0.0019939102523789626</v>
      </c>
    </row>
    <row r="35" spans="1:13" ht="15">
      <c r="A35" s="6">
        <f>'[1]1. Risk Adjusted Readmission Ra'!A34</f>
        <v>210037</v>
      </c>
      <c r="B35" s="6" t="str">
        <f>'[1]1. Risk Adjusted Readmission Ra'!B34</f>
        <v>EASTON</v>
      </c>
      <c r="C35" s="7">
        <f>VLOOKUP(A35,'[1]4.Proportion of Inpatient Rev'!$A$4:$H$50,3)</f>
        <v>95655306.19431162</v>
      </c>
      <c r="D35" s="8">
        <f>'[1]1. Risk Adjusted Readmission Ra'!K34</f>
        <v>0.1323</v>
      </c>
      <c r="E35" s="9">
        <f>D35*('[1]2.Calculate ReadmissionReductio'!$C$18)</f>
        <v>-0.009969952832538187</v>
      </c>
      <c r="F35" s="10">
        <f>VLOOKUP(A35,'[1]4.Proportion of Inpatient Rev'!$A$3:$G$50,7,FALSE)</f>
        <v>0.5198854473005952</v>
      </c>
      <c r="G35" s="10">
        <f t="shared" si="1"/>
        <v>-0.0051832333879099505</v>
      </c>
      <c r="H35" s="12">
        <v>0.17661626694473412</v>
      </c>
      <c r="I35" s="13">
        <v>-0.0030587792000506967</v>
      </c>
      <c r="J35" s="14">
        <f t="shared" si="2"/>
        <v>-0.0021244541878592538</v>
      </c>
      <c r="K35" s="15">
        <v>-0.0051832333879099505</v>
      </c>
      <c r="L35" s="16">
        <f t="shared" si="0"/>
        <v>-495803.7767971055</v>
      </c>
      <c r="M35" s="17">
        <f t="shared" si="3"/>
        <v>-0.0021244541878592538</v>
      </c>
    </row>
    <row r="36" spans="1:13" ht="15">
      <c r="A36" s="6">
        <f>'[1]1. Risk Adjusted Readmission Ra'!A35</f>
        <v>210038</v>
      </c>
      <c r="B36" s="6" t="str">
        <f>'[1]1. Risk Adjusted Readmission Ra'!B35</f>
        <v>UMMC MIDTOWN</v>
      </c>
      <c r="C36" s="7">
        <f>VLOOKUP(A36,'[1]4.Proportion of Inpatient Rev'!$A$4:$H$50,3)</f>
        <v>137603928.29800704</v>
      </c>
      <c r="D36" s="8">
        <f>'[1]1. Risk Adjusted Readmission Ra'!K35</f>
        <v>0.1668</v>
      </c>
      <c r="E36" s="9">
        <f>D36*('[1]2.Calculate ReadmissionReductio'!$C$18)</f>
        <v>-0.012569827153948372</v>
      </c>
      <c r="F36" s="10">
        <f>VLOOKUP(A36,'[1]4.Proportion of Inpatient Rev'!$A$3:$G$50,7,FALSE)</f>
        <v>0.6277238922311601</v>
      </c>
      <c r="G36" s="10">
        <f t="shared" si="1"/>
        <v>-0.007890380825749398</v>
      </c>
      <c r="H36" s="20">
        <v>0.4703058321479374</v>
      </c>
      <c r="I36" s="13">
        <v>-0.0031257667641120404</v>
      </c>
      <c r="J36" s="14">
        <f t="shared" si="2"/>
        <v>-0.004764614061637358</v>
      </c>
      <c r="K36" s="19">
        <v>-0.006</v>
      </c>
      <c r="L36" s="16">
        <f t="shared" si="0"/>
        <v>-825623.5697880422</v>
      </c>
      <c r="M36" s="17">
        <f t="shared" si="3"/>
        <v>-0.0028742332358879597</v>
      </c>
    </row>
    <row r="37" spans="1:13" ht="15">
      <c r="A37" s="6">
        <f>'[1]1. Risk Adjusted Readmission Ra'!A36</f>
        <v>210039</v>
      </c>
      <c r="B37" s="6" t="str">
        <f>'[1]1. Risk Adjusted Readmission Ra'!B36</f>
        <v>CALVERT</v>
      </c>
      <c r="C37" s="7">
        <f>VLOOKUP(A37,'[1]4.Proportion of Inpatient Rev'!$A$4:$H$50,3)</f>
        <v>67061372.87534043</v>
      </c>
      <c r="D37" s="8">
        <f>'[1]1. Risk Adjusted Readmission Ra'!K36</f>
        <v>0.09102</v>
      </c>
      <c r="E37" s="9">
        <f>D37*('[1]2.Calculate ReadmissionReductio'!$C$18)</f>
        <v>-0.006859146687963914</v>
      </c>
      <c r="F37" s="10">
        <f>VLOOKUP(A37,'[1]4.Proportion of Inpatient Rev'!$A$3:$G$50,7,FALSE)</f>
        <v>0.4872600246461786</v>
      </c>
      <c r="G37" s="10">
        <f t="shared" si="1"/>
        <v>-0.0033421879842290515</v>
      </c>
      <c r="H37" s="12">
        <v>0.18915779283639875</v>
      </c>
      <c r="I37" s="13">
        <v>-0.002711181517323704</v>
      </c>
      <c r="J37" s="14">
        <f t="shared" si="2"/>
        <v>-0.0006310064669053476</v>
      </c>
      <c r="K37" s="15">
        <v>-0.0033421879842290515</v>
      </c>
      <c r="L37" s="16">
        <f t="shared" si="0"/>
        <v>-224131.71462986682</v>
      </c>
      <c r="M37" s="17">
        <f t="shared" si="3"/>
        <v>-0.0006310064669053476</v>
      </c>
    </row>
    <row r="38" spans="1:13" ht="15">
      <c r="A38" s="6">
        <f>'[1]1. Risk Adjusted Readmission Ra'!A37</f>
        <v>210040</v>
      </c>
      <c r="B38" s="6" t="str">
        <f>'[1]1. Risk Adjusted Readmission Ra'!B37</f>
        <v>NORTHWEST</v>
      </c>
      <c r="C38" s="7">
        <f>VLOOKUP(A38,'[1]4.Proportion of Inpatient Rev'!$A$4:$H$50,3)</f>
        <v>141883177.42320305</v>
      </c>
      <c r="D38" s="8">
        <f>'[1]1. Risk Adjusted Readmission Ra'!K37</f>
        <v>0.1441</v>
      </c>
      <c r="E38" s="9">
        <f>D38*('[1]2.Calculate ReadmissionReductio'!$C$18)</f>
        <v>-0.010859185209136453</v>
      </c>
      <c r="F38" s="10">
        <f>VLOOKUP(A38,'[1]4.Proportion of Inpatient Rev'!$A$3:$G$50,7,FALSE)</f>
        <v>0.5828421486887726</v>
      </c>
      <c r="G38" s="10">
        <f t="shared" si="1"/>
        <v>-0.0063291908403024285</v>
      </c>
      <c r="H38" s="12">
        <v>0.2117479021603286</v>
      </c>
      <c r="I38" s="13">
        <v>-0.004790330000531815</v>
      </c>
      <c r="J38" s="14">
        <f t="shared" si="2"/>
        <v>-0.0015388608397706137</v>
      </c>
      <c r="K38" s="15">
        <v>-0.0063291908403024285</v>
      </c>
      <c r="L38" s="16">
        <f t="shared" si="0"/>
        <v>-898005.706939941</v>
      </c>
      <c r="M38" s="17">
        <f t="shared" si="3"/>
        <v>-0.0015388608397706137</v>
      </c>
    </row>
    <row r="39" spans="1:13" ht="15">
      <c r="A39" s="6">
        <f>'[1]1. Risk Adjusted Readmission Ra'!A38</f>
        <v>210043</v>
      </c>
      <c r="B39" s="6" t="str">
        <f>'[1]1. Risk Adjusted Readmission Ra'!B38</f>
        <v>BALTIMORE WASHINGTON MEDICAL CENTER</v>
      </c>
      <c r="C39" s="7">
        <f>VLOOKUP(A39,'[1]4.Proportion of Inpatient Rev'!$A$4:$H$50,3)</f>
        <v>224082797.58895046</v>
      </c>
      <c r="D39" s="8">
        <f>'[1]1. Risk Adjusted Readmission Ra'!K38</f>
        <v>0.1466</v>
      </c>
      <c r="E39" s="9">
        <f>D39*('[1]2.Calculate ReadmissionReductio'!$C$18)</f>
        <v>-0.011047581899093713</v>
      </c>
      <c r="F39" s="10">
        <f>VLOOKUP(A39,'[1]4.Proportion of Inpatient Rev'!$A$3:$G$50,7,FALSE)</f>
        <v>0.5799505540133131</v>
      </c>
      <c r="G39" s="10">
        <f t="shared" si="1"/>
        <v>-0.006407051242886848</v>
      </c>
      <c r="H39" s="12">
        <v>0.16895596631055343</v>
      </c>
      <c r="I39" s="13">
        <v>-0.004334118978406491</v>
      </c>
      <c r="J39" s="14">
        <f t="shared" si="2"/>
        <v>-0.0020729322644803573</v>
      </c>
      <c r="K39" s="22">
        <v>-0.006407051242886848</v>
      </c>
      <c r="L39" s="16">
        <f t="shared" si="0"/>
        <v>-1435709.966801847</v>
      </c>
      <c r="M39" s="17">
        <f t="shared" si="3"/>
        <v>-0.0020729322644803573</v>
      </c>
    </row>
    <row r="40" spans="1:13" ht="15">
      <c r="A40" s="6">
        <f>'[1]1. Risk Adjusted Readmission Ra'!A39</f>
        <v>210044</v>
      </c>
      <c r="B40" s="6" t="str">
        <f>'[1]1. Risk Adjusted Readmission Ra'!B39</f>
        <v>G.B.M.C.</v>
      </c>
      <c r="C40" s="7">
        <f>VLOOKUP(A40,'[1]4.Proportion of Inpatient Rev'!$A$4:$H$50,3)</f>
        <v>200727664.89423743</v>
      </c>
      <c r="D40" s="8">
        <f>'[1]1. Risk Adjusted Readmission Ra'!K39</f>
        <v>0.112</v>
      </c>
      <c r="E40" s="9">
        <f>D40*('[1]2.Calculate ReadmissionReductio'!$C$18)</f>
        <v>-0.008440171710085239</v>
      </c>
      <c r="F40" s="10">
        <f>VLOOKUP(A40,'[1]4.Proportion of Inpatient Rev'!$A$3:$G$50,7,FALSE)</f>
        <v>0.48289583165547756</v>
      </c>
      <c r="G40" s="10">
        <f t="shared" si="1"/>
        <v>-0.004075723737256645</v>
      </c>
      <c r="H40" s="12">
        <v>0.08525732777397475</v>
      </c>
      <c r="I40" s="13">
        <v>-0.0026818667361588784</v>
      </c>
      <c r="J40" s="14">
        <f t="shared" si="2"/>
        <v>-0.001393857001097767</v>
      </c>
      <c r="K40" s="21">
        <v>-0.004075723737256645</v>
      </c>
      <c r="L40" s="16">
        <f t="shared" si="0"/>
        <v>-818110.5085335409</v>
      </c>
      <c r="M40" s="17">
        <f t="shared" si="3"/>
        <v>-0.001393857001097767</v>
      </c>
    </row>
    <row r="41" spans="1:13" ht="15">
      <c r="A41" s="6">
        <f>'[1]1. Risk Adjusted Readmission Ra'!A40</f>
        <v>210045</v>
      </c>
      <c r="B41" s="6" t="str">
        <f>'[1]1. Risk Adjusted Readmission Ra'!B40</f>
        <v>MCCREADY</v>
      </c>
      <c r="C41" s="7">
        <f>VLOOKUP(A41,'[1]4.Proportion of Inpatient Rev'!$A$4:$H$50,3)</f>
        <v>3571064.055983222</v>
      </c>
      <c r="D41" s="8">
        <f>'[1]1. Risk Adjusted Readmission Ra'!K40</f>
        <v>0.1049</v>
      </c>
      <c r="E41" s="9">
        <f>D41*('[1]2.Calculate ReadmissionReductio'!$C$18)</f>
        <v>-0.00790512511060662</v>
      </c>
      <c r="F41" s="10">
        <f>VLOOKUP(A41,'[1]4.Proportion of Inpatient Rev'!$A$3:$G$50,7,FALSE)</f>
        <v>0.24595457643946653</v>
      </c>
      <c r="G41" s="10">
        <f t="shared" si="1"/>
        <v>-0.0019443016982802423</v>
      </c>
      <c r="H41" s="12">
        <v>0.15294117647058822</v>
      </c>
      <c r="I41" s="13">
        <v>-0.001050723862902496</v>
      </c>
      <c r="J41" s="14">
        <f t="shared" si="2"/>
        <v>-0.0008935778353777464</v>
      </c>
      <c r="K41" s="21">
        <v>-0.0019443016982802423</v>
      </c>
      <c r="L41" s="16">
        <f t="shared" si="0"/>
        <v>-6943.225908715709</v>
      </c>
      <c r="M41" s="17">
        <f t="shared" si="3"/>
        <v>-0.0008935778353777464</v>
      </c>
    </row>
    <row r="42" spans="1:13" ht="15">
      <c r="A42" s="6">
        <f>'[1]1. Risk Adjusted Readmission Ra'!A41</f>
        <v>210048</v>
      </c>
      <c r="B42" s="6" t="str">
        <f>'[1]1. Risk Adjusted Readmission Ra'!B41</f>
        <v>HOWARD COUNTY</v>
      </c>
      <c r="C42" s="7">
        <f>VLOOKUP(A42,'[1]4.Proportion of Inpatient Rev'!$A$4:$H$50,3)</f>
        <v>167430726.52151412</v>
      </c>
      <c r="D42" s="8">
        <f>'[1]1. Risk Adjusted Readmission Ra'!K41</f>
        <v>0.1235</v>
      </c>
      <c r="E42" s="9">
        <f>D42*('[1]2.Calculate ReadmissionReductio'!$C$18)</f>
        <v>-0.009306796483888633</v>
      </c>
      <c r="F42" s="10">
        <f>VLOOKUP(A42,'[1]4.Proportion of Inpatient Rev'!$A$3:$G$50,7,FALSE)</f>
        <v>0.6111232483860732</v>
      </c>
      <c r="G42" s="10">
        <f t="shared" si="1"/>
        <v>-0.0056875996993021065</v>
      </c>
      <c r="H42" s="12">
        <v>0.13639479095270732</v>
      </c>
      <c r="I42" s="23">
        <v>-0.0042751483327042655</v>
      </c>
      <c r="J42" s="14">
        <f t="shared" si="2"/>
        <v>-0.001412451366597841</v>
      </c>
      <c r="K42" s="15">
        <v>-0.0056875996993021065</v>
      </c>
      <c r="L42" s="16">
        <f t="shared" si="0"/>
        <v>-952278.9498176969</v>
      </c>
      <c r="M42" s="17">
        <f t="shared" si="3"/>
        <v>-0.001412451366597841</v>
      </c>
    </row>
    <row r="43" spans="1:13" ht="15">
      <c r="A43" s="6">
        <f>'[1]1. Risk Adjusted Readmission Ra'!A42</f>
        <v>210049</v>
      </c>
      <c r="B43" s="6" t="str">
        <f>'[1]1. Risk Adjusted Readmission Ra'!B42</f>
        <v>UPPER CHESAPEAKE HEALTH</v>
      </c>
      <c r="C43" s="7">
        <f>VLOOKUP(A43,'[1]4.Proportion of Inpatient Rev'!$A$4:$H$50,3)</f>
        <v>153131633.20136976</v>
      </c>
      <c r="D43" s="8">
        <f>'[1]1. Risk Adjusted Readmission Ra'!K42</f>
        <v>0.1288</v>
      </c>
      <c r="E43" s="9">
        <f>D43*('[1]2.Calculate ReadmissionReductio'!$C$18)</f>
        <v>-0.009706197466598024</v>
      </c>
      <c r="F43" s="10">
        <f>VLOOKUP(A43,'[1]4.Proportion of Inpatient Rev'!$A$3:$G$50,7,FALSE)</f>
        <v>0.5000447209458917</v>
      </c>
      <c r="G43" s="10">
        <f t="shared" si="1"/>
        <v>-0.0048535328036307295</v>
      </c>
      <c r="H43" s="12">
        <v>0.10238367490544463</v>
      </c>
      <c r="I43" s="13">
        <v>-0.00313436055356558</v>
      </c>
      <c r="J43" s="14">
        <f t="shared" si="2"/>
        <v>-0.0017191722500651493</v>
      </c>
      <c r="K43" s="15">
        <v>-0.0048535328036307295</v>
      </c>
      <c r="L43" s="16">
        <f t="shared" si="0"/>
        <v>-743229.4050163967</v>
      </c>
      <c r="M43" s="17">
        <f t="shared" si="3"/>
        <v>-0.0017191722500651493</v>
      </c>
    </row>
    <row r="44" spans="1:13" ht="15">
      <c r="A44" s="6">
        <f>'[1]1. Risk Adjusted Readmission Ra'!A43</f>
        <v>210051</v>
      </c>
      <c r="B44" s="6" t="str">
        <f>'[1]1. Risk Adjusted Readmission Ra'!B43</f>
        <v>DOCTORS COMMUNITY</v>
      </c>
      <c r="C44" s="7">
        <f>VLOOKUP(A44,'[1]4.Proportion of Inpatient Rev'!$A$4:$H$50,3)</f>
        <v>136010793.59213874</v>
      </c>
      <c r="D44" s="8">
        <f>'[1]1. Risk Adjusted Readmission Ra'!K43</f>
        <v>0.1188</v>
      </c>
      <c r="E44" s="9">
        <f>D44*('[1]2.Calculate ReadmissionReductio'!$C$18)</f>
        <v>-0.008952610706768985</v>
      </c>
      <c r="F44" s="10">
        <f>VLOOKUP(A44,'[1]4.Proportion of Inpatient Rev'!$A$3:$G$50,7,FALSE)</f>
        <v>0.6283288409024846</v>
      </c>
      <c r="G44" s="10">
        <f t="shared" si="1"/>
        <v>-0.00562518350843533</v>
      </c>
      <c r="H44" s="12">
        <v>0.17073998642226748</v>
      </c>
      <c r="I44" s="13">
        <v>-0.003938219509935071</v>
      </c>
      <c r="J44" s="14">
        <f t="shared" si="2"/>
        <v>-0.0016869639985002587</v>
      </c>
      <c r="K44" s="15">
        <v>-0.00562518350843533</v>
      </c>
      <c r="L44" s="16">
        <f t="shared" si="0"/>
        <v>-765085.6730837005</v>
      </c>
      <c r="M44" s="17">
        <f t="shared" si="3"/>
        <v>-0.0016869639985002587</v>
      </c>
    </row>
    <row r="45" spans="1:13" ht="15">
      <c r="A45" s="6">
        <f>'[1]1. Risk Adjusted Readmission Ra'!A44</f>
        <v>210055</v>
      </c>
      <c r="B45" s="6" t="str">
        <f>'[1]1. Risk Adjusted Readmission Ra'!B44</f>
        <v>LAUREL REGIONAL</v>
      </c>
      <c r="C45" s="7">
        <f>VLOOKUP(A45,'[1]4.Proportion of Inpatient Rev'!$A$4:$H$50,3)</f>
        <v>77138956.34769773</v>
      </c>
      <c r="D45" s="8">
        <f>'[1]1. Risk Adjusted Readmission Ra'!K44</f>
        <v>0.1372</v>
      </c>
      <c r="E45" s="9">
        <f>D45*('[1]2.Calculate ReadmissionReductio'!$C$18)</f>
        <v>-0.010339210344854416</v>
      </c>
      <c r="F45" s="10">
        <f>VLOOKUP(A45,'[1]4.Proportion of Inpatient Rev'!$A$3:$G$50,7,FALSE)</f>
        <v>0.6480718953818165</v>
      </c>
      <c r="G45" s="10">
        <f t="shared" si="1"/>
        <v>-0.006700551644941086</v>
      </c>
      <c r="H45" s="18">
        <v>0.2754684471247038</v>
      </c>
      <c r="I45" s="13">
        <v>-0.0040514540938503775</v>
      </c>
      <c r="J45" s="14">
        <f t="shared" si="2"/>
        <v>-0.0026490975510907082</v>
      </c>
      <c r="K45" s="19">
        <v>-0.006</v>
      </c>
      <c r="L45" s="16">
        <f t="shared" si="0"/>
        <v>-462833.7380861864</v>
      </c>
      <c r="M45" s="17">
        <f t="shared" si="3"/>
        <v>-0.0019485459061496227</v>
      </c>
    </row>
    <row r="46" spans="1:13" ht="15">
      <c r="A46" s="6">
        <f>'[1]1. Risk Adjusted Readmission Ra'!A45</f>
        <v>210056</v>
      </c>
      <c r="B46" s="6" t="str">
        <f>'[1]1. Risk Adjusted Readmission Ra'!B45</f>
        <v>GOOD SAMARITAN</v>
      </c>
      <c r="C46" s="7">
        <f>VLOOKUP(A46,'[1]4.Proportion of Inpatient Rev'!$A$4:$H$50,3)</f>
        <v>178635337.97973096</v>
      </c>
      <c r="D46" s="8">
        <f>'[1]1. Risk Adjusted Readmission Ra'!K45</f>
        <v>0.1443</v>
      </c>
      <c r="E46" s="9">
        <f>D46*('[1]2.Calculate ReadmissionReductio'!$C$18)</f>
        <v>-0.010874256944333036</v>
      </c>
      <c r="F46" s="10">
        <f>VLOOKUP(A46,'[1]4.Proportion of Inpatient Rev'!$A$3:$G$50,7,FALSE)</f>
        <v>0.6184622512514403</v>
      </c>
      <c r="G46" s="10">
        <f t="shared" si="1"/>
        <v>-0.006725317430478817</v>
      </c>
      <c r="H46" s="12">
        <v>0.17084078711985695</v>
      </c>
      <c r="I46" s="13">
        <v>-0.004324190287059256</v>
      </c>
      <c r="J46" s="14">
        <f t="shared" si="2"/>
        <v>-0.0024011271434195612</v>
      </c>
      <c r="K46" s="21">
        <v>-0.006725317430478817</v>
      </c>
      <c r="L46" s="16">
        <f t="shared" si="0"/>
        <v>-1201379.3522145592</v>
      </c>
      <c r="M46" s="17">
        <f t="shared" si="3"/>
        <v>-0.0024011271434195612</v>
      </c>
    </row>
    <row r="47" spans="1:13" ht="15">
      <c r="A47" s="6">
        <f>'[1]1. Risk Adjusted Readmission Ra'!A46</f>
        <v>210057</v>
      </c>
      <c r="B47" s="6" t="str">
        <f>'[1]1. Risk Adjusted Readmission Ra'!B46</f>
        <v>SHADY GROVE</v>
      </c>
      <c r="C47" s="7">
        <f>VLOOKUP(A47,'[1]4.Proportion of Inpatient Rev'!$A$4:$H$50,3)</f>
        <v>231030091.92073187</v>
      </c>
      <c r="D47" s="8">
        <f>'[1]1. Risk Adjusted Readmission Ra'!K46</f>
        <v>0.1126</v>
      </c>
      <c r="E47" s="9">
        <f>D47*('[1]2.Calculate ReadmissionReductio'!$C$18)</f>
        <v>-0.008485386915674981</v>
      </c>
      <c r="F47" s="10">
        <f>VLOOKUP(A47,'[1]4.Proportion of Inpatient Rev'!$A$3:$G$50,7,FALSE)</f>
        <v>0.6222826436571657</v>
      </c>
      <c r="G47" s="10">
        <f t="shared" si="1"/>
        <v>-0.00528030900234015</v>
      </c>
      <c r="H47" s="12">
        <v>0.1676908150064683</v>
      </c>
      <c r="I47" s="13">
        <v>-0.003921011702154646</v>
      </c>
      <c r="J47" s="14">
        <f t="shared" si="2"/>
        <v>-0.0013592973001855038</v>
      </c>
      <c r="K47" s="15">
        <v>-0.00528030900234015</v>
      </c>
      <c r="L47" s="16">
        <f t="shared" si="0"/>
        <v>-1219910.2741805129</v>
      </c>
      <c r="M47" s="17">
        <f t="shared" si="3"/>
        <v>-0.0013592973001855038</v>
      </c>
    </row>
    <row r="48" spans="1:13" ht="15">
      <c r="A48" s="6">
        <f>'[1]1. Risk Adjusted Readmission Ra'!A47</f>
        <v>210058</v>
      </c>
      <c r="B48" s="6" t="str">
        <f>'[1]1. Risk Adjusted Readmission Ra'!B47</f>
        <v>REHAB &amp; ORTHO</v>
      </c>
      <c r="C48" s="7">
        <f>VLOOKUP(A48,'[1]4.Proportion of Inpatient Rev'!$A$4:$H$50,3)</f>
        <v>69116850.62032475</v>
      </c>
      <c r="D48" s="8">
        <f>'[1]1. Risk Adjusted Readmission Ra'!K47</f>
        <v>0.1263</v>
      </c>
      <c r="E48" s="9">
        <f>D48*('[1]2.Calculate ReadmissionReductio'!$C$18)</f>
        <v>-0.009517800776640764</v>
      </c>
      <c r="F48" s="10">
        <f>VLOOKUP(A48,'[1]4.Proportion of Inpatient Rev'!$A$3:$G$50,7,FALSE)</f>
        <v>0.5997508671116233</v>
      </c>
      <c r="G48" s="10">
        <f t="shared" si="1"/>
        <v>-0.0057083092687859795</v>
      </c>
      <c r="H48" s="12">
        <v>0.1935123042505593</v>
      </c>
      <c r="I48" s="13">
        <v>-0.00046998646127767755</v>
      </c>
      <c r="J48" s="24">
        <f t="shared" si="2"/>
        <v>-0.005238322807508302</v>
      </c>
      <c r="K48" s="25">
        <v>-0.003</v>
      </c>
      <c r="L48" s="16">
        <f t="shared" si="0"/>
        <v>-207350.55186097423</v>
      </c>
      <c r="M48" s="17">
        <f t="shared" si="3"/>
        <v>-0.0025300135387223226</v>
      </c>
    </row>
    <row r="49" spans="1:13" ht="15">
      <c r="A49" s="6">
        <f>'[1]1. Risk Adjusted Readmission Ra'!A48</f>
        <v>210060</v>
      </c>
      <c r="B49" s="6" t="str">
        <f>'[1]1. Risk Adjusted Readmission Ra'!B48</f>
        <v>FT. WASHINGTON</v>
      </c>
      <c r="C49" s="7">
        <f>VLOOKUP(A49,'[1]4.Proportion of Inpatient Rev'!$A$4:$H$50,3)</f>
        <v>17901765.039087564</v>
      </c>
      <c r="D49" s="8">
        <f>'[1]1. Risk Adjusted Readmission Ra'!K48</f>
        <v>0.141</v>
      </c>
      <c r="E49" s="9">
        <f>D49*('[1]2.Calculate ReadmissionReductio'!$C$18)</f>
        <v>-0.01062557331358945</v>
      </c>
      <c r="F49" s="10">
        <f>VLOOKUP(A49,'[1]4.Proportion of Inpatient Rev'!$A$3:$G$50,7,FALSE)</f>
        <v>0.39213495806311</v>
      </c>
      <c r="G49" s="10">
        <f t="shared" si="1"/>
        <v>-0.0041666587457209</v>
      </c>
      <c r="H49" s="12">
        <v>0.14153988012909177</v>
      </c>
      <c r="I49" s="13">
        <v>-0.002471061795728179</v>
      </c>
      <c r="J49" s="14">
        <f t="shared" si="2"/>
        <v>-0.001695596949992721</v>
      </c>
      <c r="K49" s="21">
        <v>-0.0041666587457209</v>
      </c>
      <c r="L49" s="16">
        <f t="shared" si="0"/>
        <v>-74590.54586395485</v>
      </c>
      <c r="M49" s="17">
        <f t="shared" si="3"/>
        <v>-0.001695596949992721</v>
      </c>
    </row>
    <row r="50" spans="1:13" ht="15">
      <c r="A50" s="6">
        <f>'[1]1. Risk Adjusted Readmission Ra'!A49</f>
        <v>210061</v>
      </c>
      <c r="B50" s="6" t="str">
        <f>'[1]1. Risk Adjusted Readmission Ra'!B49</f>
        <v>ATLANTIC GENERAL</v>
      </c>
      <c r="C50" s="7">
        <f>VLOOKUP(A50,'[1]4.Proportion of Inpatient Rev'!$A$4:$H$50,3)</f>
        <v>38616312.7827501</v>
      </c>
      <c r="D50" s="8">
        <f>'[1]1. Risk Adjusted Readmission Ra'!K49</f>
        <v>0.1223</v>
      </c>
      <c r="E50" s="9">
        <f>D50*('[1]2.Calculate ReadmissionReductio'!$C$18)</f>
        <v>-0.00921636607270915</v>
      </c>
      <c r="F50" s="10">
        <f>VLOOKUP(A50,'[1]4.Proportion of Inpatient Rev'!$A$3:$G$50,7,FALSE)</f>
        <v>0.38875399232640273</v>
      </c>
      <c r="G50" s="10">
        <f t="shared" si="1"/>
        <v>-0.0035828991055072913</v>
      </c>
      <c r="H50" s="12">
        <v>0.0966859227728793</v>
      </c>
      <c r="I50" s="13">
        <v>-0.0023132086050961257</v>
      </c>
      <c r="J50" s="14">
        <f t="shared" si="2"/>
        <v>-0.0012696905004111656</v>
      </c>
      <c r="K50" s="15">
        <v>-0.0035828991055072913</v>
      </c>
      <c r="L50" s="16">
        <f t="shared" si="0"/>
        <v>-138358.3525273051</v>
      </c>
      <c r="M50" s="17">
        <f t="shared" si="3"/>
        <v>-0.0012696905004111656</v>
      </c>
    </row>
    <row r="51" spans="1:13" ht="15">
      <c r="A51" s="6">
        <f>'[1]1. Risk Adjusted Readmission Ra'!A50</f>
        <v>210062</v>
      </c>
      <c r="B51" s="6" t="str">
        <f>'[1]1. Risk Adjusted Readmission Ra'!B50</f>
        <v>SOUTHERN MARYLAND</v>
      </c>
      <c r="C51" s="7">
        <f>VLOOKUP(A51,'[1]4.Proportion of Inpatient Rev'!$A$4:$H$50,3)</f>
        <v>161253765.9433578</v>
      </c>
      <c r="D51" s="8">
        <f>'[1]1. Risk Adjusted Readmission Ra'!K50</f>
        <v>0.1221</v>
      </c>
      <c r="E51" s="9">
        <f>D51*('[1]2.Calculate ReadmissionReductio'!$C$18)</f>
        <v>-0.009201294337512567</v>
      </c>
      <c r="F51" s="10">
        <f>VLOOKUP(A51,'[1]4.Proportion of Inpatient Rev'!$A$3:$G$50,7,FALSE)</f>
        <v>0.6373563540853914</v>
      </c>
      <c r="G51" s="10">
        <f t="shared" si="1"/>
        <v>-0.005864503411823567</v>
      </c>
      <c r="H51" s="12">
        <v>0.22352298446889876</v>
      </c>
      <c r="I51" s="13">
        <v>-0.0038831296964261476</v>
      </c>
      <c r="J51" s="14">
        <f t="shared" si="2"/>
        <v>-0.001981373715397419</v>
      </c>
      <c r="K51" s="21">
        <v>-0.005864503411823567</v>
      </c>
      <c r="L51" s="16">
        <f t="shared" si="0"/>
        <v>-945673.2605442207</v>
      </c>
      <c r="M51" s="17">
        <f t="shared" si="3"/>
        <v>-0.001981373715397419</v>
      </c>
    </row>
    <row r="52" spans="1:13" ht="15">
      <c r="A52" s="6">
        <f>'[1]1. Risk Adjusted Readmission Ra'!A51</f>
        <v>210063</v>
      </c>
      <c r="B52" s="6" t="str">
        <f>'[1]1. Risk Adjusted Readmission Ra'!B51</f>
        <v>UM ST. JOSEPH</v>
      </c>
      <c r="C52" s="7">
        <f>VLOOKUP(A52,'[1]4.Proportion of Inpatient Rev'!$A$4:$H$50,3)</f>
        <v>230010193.36690876</v>
      </c>
      <c r="D52" s="8">
        <f>'[1]1. Risk Adjusted Readmission Ra'!K51</f>
        <v>0.1171</v>
      </c>
      <c r="E52" s="9">
        <f>D52*('[1]2.Calculate ReadmissionReductio'!$C$18)</f>
        <v>-0.008824500957598048</v>
      </c>
      <c r="F52" s="10">
        <f>VLOOKUP(A52,'[1]4.Proportion of Inpatient Rev'!$A$3:$G$50,7,FALSE)</f>
        <v>0.6097969806170057</v>
      </c>
      <c r="G52" s="10">
        <f t="shared" si="1"/>
        <v>-0.005381154039395166</v>
      </c>
      <c r="H52" s="12">
        <v>0.10928262327055518</v>
      </c>
      <c r="I52" s="13">
        <v>-0.0034361417844174427</v>
      </c>
      <c r="J52" s="14">
        <f t="shared" si="2"/>
        <v>-0.0019450122549777233</v>
      </c>
      <c r="K52" s="15">
        <v>-0.005381154039395166</v>
      </c>
      <c r="L52" s="16">
        <f t="shared" si="0"/>
        <v>-1237720.2811384043</v>
      </c>
      <c r="M52" s="17">
        <f t="shared" si="3"/>
        <v>-0.0019450122549777233</v>
      </c>
    </row>
    <row r="53" spans="1:13" ht="15">
      <c r="A53" s="26" t="s">
        <v>14</v>
      </c>
      <c r="B53" s="26" t="s">
        <v>14</v>
      </c>
      <c r="C53" s="27">
        <f>SUM(C7:C52)</f>
        <v>8977162630.098293</v>
      </c>
      <c r="D53" s="28">
        <v>0.1329</v>
      </c>
      <c r="E53" s="28">
        <f>D53*('[1]2.Calculate ReadmissionReductio'!$C$18)</f>
        <v>-0.01001516803812793</v>
      </c>
      <c r="F53" s="29">
        <f>'[1]2.Calculate ReadmissionReductio'!C4</f>
        <v>0.5990912960379591</v>
      </c>
      <c r="G53" s="30">
        <f>E53*F53</f>
        <v>-0.006000000000000005</v>
      </c>
      <c r="H53" s="31">
        <f>AVERAGE(H7:H52)</f>
        <v>0.21136445437876797</v>
      </c>
      <c r="I53" s="31">
        <v>-0.004</v>
      </c>
      <c r="J53" s="32">
        <v>-0.002</v>
      </c>
      <c r="K53" s="33">
        <v>-0.0059</v>
      </c>
      <c r="L53" s="34">
        <f>SUM(L7:L52)</f>
        <v>-53121611.039858244</v>
      </c>
      <c r="M53" s="17">
        <f t="shared" si="3"/>
        <v>-0.0018999999999999998</v>
      </c>
    </row>
    <row r="54" spans="1:13" ht="15">
      <c r="A54" s="1"/>
      <c r="B54" s="1"/>
      <c r="C54" s="1"/>
      <c r="D54" s="35"/>
      <c r="E54" s="1"/>
      <c r="F54" s="36"/>
      <c r="G54" s="37"/>
      <c r="H54" s="1"/>
      <c r="I54" s="1"/>
      <c r="J54" s="38"/>
      <c r="K54" s="38" t="s">
        <v>15</v>
      </c>
      <c r="L54" s="39">
        <f>L53/$C$53</f>
        <v>-0.005917416585698705</v>
      </c>
      <c r="M54" s="40"/>
    </row>
    <row r="55" spans="1:13" ht="15">
      <c r="A55" s="1"/>
      <c r="B55" s="1"/>
      <c r="C55" s="1"/>
      <c r="D55" s="35"/>
      <c r="E55" s="1"/>
      <c r="F55" s="1"/>
      <c r="G55" s="41" t="s">
        <v>16</v>
      </c>
      <c r="H55" s="42">
        <f>_xlfn.PERCENTILE.INC(H7:H52,0.9)</f>
        <v>0.31929198897536415</v>
      </c>
      <c r="I55" s="1"/>
      <c r="J55" s="1"/>
      <c r="K55" s="1"/>
      <c r="L55" s="1"/>
      <c r="M55" s="40">
        <f t="shared" si="3"/>
        <v>0</v>
      </c>
    </row>
    <row r="56" spans="1:13" ht="30">
      <c r="A56" s="1"/>
      <c r="B56" s="1"/>
      <c r="C56" s="1"/>
      <c r="D56" s="35"/>
      <c r="E56" s="1"/>
      <c r="F56" s="1"/>
      <c r="G56" s="43" t="s">
        <v>17</v>
      </c>
      <c r="H56" s="44">
        <f>_xlfn.PERCENTILE.INC(H7:H52,0.75)</f>
        <v>0.25167626873291493</v>
      </c>
      <c r="I56" s="1"/>
      <c r="J56" s="1"/>
      <c r="K56" s="1"/>
      <c r="L56" s="1"/>
      <c r="M56" s="40">
        <f t="shared" si="3"/>
        <v>0</v>
      </c>
    </row>
    <row r="57" spans="1:13" ht="15">
      <c r="A57" s="1"/>
      <c r="B57" s="1"/>
      <c r="C57" s="1"/>
      <c r="D57" s="35"/>
      <c r="E57" s="1"/>
      <c r="F57" s="1"/>
      <c r="G57" s="45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35"/>
      <c r="E58" s="1"/>
      <c r="F58" s="1"/>
      <c r="G58" s="1"/>
      <c r="H58" s="1"/>
      <c r="I58" s="1" t="s">
        <v>18</v>
      </c>
      <c r="J58" s="46">
        <f>AVERAGE(J7:J52)</f>
        <v>-0.0019068780050004329</v>
      </c>
      <c r="K58" s="1"/>
      <c r="L58" s="1"/>
      <c r="M58" s="1"/>
    </row>
    <row r="59" spans="1:13" ht="15">
      <c r="A59" s="1"/>
      <c r="B59" s="1"/>
      <c r="C59" s="1"/>
      <c r="D59" s="35"/>
      <c r="E59" s="1"/>
      <c r="F59" s="1"/>
      <c r="G59" s="1"/>
      <c r="H59" s="1"/>
      <c r="I59" s="1" t="s">
        <v>19</v>
      </c>
      <c r="J59" s="47">
        <f>STDEV(J7:J52)</f>
        <v>0.000986676031060748</v>
      </c>
      <c r="K59" s="1"/>
      <c r="L59" s="1"/>
      <c r="M59" s="1"/>
    </row>
    <row r="60" spans="1:13" ht="15">
      <c r="A60" s="1"/>
      <c r="B60" s="1"/>
      <c r="C60" s="1"/>
      <c r="D60" s="35"/>
      <c r="E60" s="1"/>
      <c r="F60" s="1"/>
      <c r="G60" s="1"/>
      <c r="H60" s="50" t="s">
        <v>20</v>
      </c>
      <c r="I60" s="50"/>
      <c r="J60" s="48">
        <f>J58-(2*J59)</f>
        <v>-0.003880230067121929</v>
      </c>
      <c r="K60" s="1"/>
      <c r="L60" s="1"/>
      <c r="M60" s="40">
        <f>SUM(M7:M53)</f>
        <v>-0.07867959459186129</v>
      </c>
    </row>
    <row r="61" spans="1:13" ht="15">
      <c r="A61" s="1"/>
      <c r="B61" s="1"/>
      <c r="C61" s="1"/>
      <c r="D61" s="51" t="s">
        <v>21</v>
      </c>
      <c r="E61" s="51"/>
      <c r="F61" s="1"/>
      <c r="G61" s="1"/>
      <c r="H61" s="1"/>
      <c r="I61" s="1"/>
      <c r="J61" s="1"/>
      <c r="K61" s="1"/>
      <c r="L61" s="1"/>
      <c r="M61" s="1"/>
    </row>
  </sheetData>
  <sheetProtection/>
  <mergeCells count="3">
    <mergeCell ref="A1:L1"/>
    <mergeCell ref="H60:I60"/>
    <mergeCell ref="D61:E61"/>
  </mergeCells>
  <conditionalFormatting sqref="J7:J52">
    <cfRule type="cellIs" priority="1" dxfId="1" operator="lessThan" stopIfTrue="1">
      <formula>-0.41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2015-06-18T19:55:41Z</dcterms:created>
  <dcterms:modified xsi:type="dcterms:W3CDTF">2015-07-23T16:37:35Z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